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anakagov-my.sharepoint.com/personal/tmzolo_makana_gov_za/Documents/Documents/BSC/2026-27/September/"/>
    </mc:Choice>
  </mc:AlternateContent>
  <xr:revisionPtr revIDLastSave="0" documentId="8_{47688A6A-5F3A-49E8-BDF4-DCAD8EDC03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" sheetId="1" r:id="rId1"/>
    <sheet name="Dec25" sheetId="161" r:id="rId2"/>
    <sheet name="Nov25" sheetId="160" r:id="rId3"/>
    <sheet name="Oct25" sheetId="159" r:id="rId4"/>
    <sheet name="Sept25" sheetId="158" r:id="rId5"/>
    <sheet name="Aug25" sheetId="157" r:id="rId6"/>
    <sheet name="July25" sheetId="156" r:id="rId7"/>
    <sheet name="June25b" sheetId="154" r:id="rId8"/>
    <sheet name="June25" sheetId="155" r:id="rId9"/>
    <sheet name="May25" sheetId="153" r:id="rId10"/>
    <sheet name="Apr25b" sheetId="152" r:id="rId11"/>
    <sheet name="Apr25" sheetId="151" r:id="rId12"/>
    <sheet name="March25" sheetId="149" r:id="rId13"/>
    <sheet name="March25b" sheetId="150" r:id="rId14"/>
    <sheet name="Feb25" sheetId="148" r:id="rId15"/>
    <sheet name="Jan25" sheetId="147" r:id="rId16"/>
    <sheet name="Nov24" sheetId="146" r:id="rId17"/>
    <sheet name="OCT24" sheetId="145" r:id="rId18"/>
    <sheet name="Sept24" sheetId="144" r:id="rId19"/>
    <sheet name="Aug24" sheetId="143" r:id="rId20"/>
    <sheet name="STAFFjuly24" sheetId="141" r:id="rId21"/>
    <sheet name="TEMPSjuly24" sheetId="142" r:id="rId22"/>
    <sheet name="June24" sheetId="140" r:id="rId23"/>
    <sheet name="May1" sheetId="138" r:id="rId24"/>
    <sheet name="May2" sheetId="139" r:id="rId25"/>
    <sheet name="Apr1" sheetId="136" r:id="rId26"/>
    <sheet name="Apr2" sheetId="137" r:id="rId27"/>
    <sheet name="CO,01march" sheetId="134" r:id="rId28"/>
    <sheet name="CO,04march" sheetId="135" r:id="rId29"/>
    <sheet name="overtime Feb24" sheetId="132" r:id="rId30"/>
    <sheet name="Feb24" sheetId="133" r:id="rId31"/>
    <sheet name="OVERTIME JAN 24" sheetId="131" r:id="rId32"/>
    <sheet name="Dec23" sheetId="130" r:id="rId33"/>
    <sheet name="Nov23" sheetId="129" r:id="rId34"/>
    <sheet name="Oct23" sheetId="127" r:id="rId35"/>
    <sheet name="Oct23b" sheetId="128" r:id="rId36"/>
    <sheet name="OVERTIME0923" sheetId="126" r:id="rId37"/>
    <sheet name="Overtime0823" sheetId="124" r:id="rId38"/>
    <sheet name="Overtime0823B" sheetId="125" r:id="rId39"/>
    <sheet name="Overtime0723" sheetId="122" r:id="rId40"/>
    <sheet name="Overtime0723b" sheetId="123" r:id="rId41"/>
    <sheet name="Overtime0623" sheetId="120" r:id="rId42"/>
    <sheet name="OvertimeB0623" sheetId="121" r:id="rId43"/>
    <sheet name="MAY 23" sheetId="119" r:id="rId44"/>
    <sheet name="APRIL 23" sheetId="118" r:id="rId45"/>
    <sheet name="March23" sheetId="117" r:id="rId46"/>
    <sheet name="Feb23" sheetId="116" r:id="rId47"/>
    <sheet name="Jan23" sheetId="115" r:id="rId48"/>
    <sheet name="DEC22" sheetId="114" r:id="rId49"/>
    <sheet name="Nov22" sheetId="113" r:id="rId50"/>
    <sheet name="Oct22" sheetId="112" r:id="rId51"/>
    <sheet name="Sept22Co01" sheetId="111" r:id="rId52"/>
    <sheet name="Sept22Co10" sheetId="110" r:id="rId53"/>
    <sheet name="Aug22CO1" sheetId="108" r:id="rId54"/>
    <sheet name="Aug22CO 10" sheetId="109" r:id="rId55"/>
    <sheet name="July22 co01" sheetId="107" r:id="rId56"/>
    <sheet name="July22 co10" sheetId="106" r:id="rId57"/>
    <sheet name="OVERTIME JUNE 2018 CO 01" sheetId="12" state="hidden" r:id="rId58"/>
    <sheet name="OVERTIME JUNE 2018 CO 10" sheetId="13" state="hidden" r:id="rId59"/>
    <sheet name="OVERTIME MAY 2018 CO 01" sheetId="10" state="hidden" r:id="rId60"/>
    <sheet name="OVERTIME MAY 2018 CO 10" sheetId="11" state="hidden" r:id="rId61"/>
    <sheet name="OVERTIME APRIL CO 01" sheetId="8" state="hidden" r:id="rId62"/>
    <sheet name="OVERTIME APRIL CO 10" sheetId="9" state="hidden" r:id="rId63"/>
    <sheet name="OVERTIME MARCH 2018 CO 01" sheetId="6" state="hidden" r:id="rId64"/>
    <sheet name="OVERTIME MARCH 2018 CO 10" sheetId="7" state="hidden" r:id="rId65"/>
    <sheet name="OVERTIME CO 01 FEB 2018" sheetId="4" state="hidden" r:id="rId66"/>
    <sheet name="OVERTIME CO 10 FEB 10" sheetId="5" state="hidden" r:id="rId67"/>
    <sheet name="JAN 2018 OVERTIME CO 01" sheetId="2" state="hidden" r:id="rId68"/>
    <sheet name="JAN 2018 OVERTIME CO 10 " sheetId="3" state="hidden" r:id="rId69"/>
  </sheets>
  <externalReferences>
    <externalReference r:id="rId70"/>
    <externalReference r:id="rId71"/>
    <externalReference r:id="rId72"/>
  </externalReferences>
  <definedNames>
    <definedName name="DATAFILESPREVIEW0105" localSheetId="61">'OVERTIME APRIL CO 01'!$A$1:$A$692</definedName>
    <definedName name="DATAFILESPREVIEW0105" localSheetId="65">'OVERTIME CO 01 FEB 2018'!$A$1:$Q$674</definedName>
    <definedName name="DATAFILESPREVIEW0105" localSheetId="63">'OVERTIME MARCH 2018 CO 01'!$A$1:$A$633</definedName>
    <definedName name="DATAFILESPREVIEW0105" localSheetId="59">'OVERTIME MAY 2018 CO 01'!$A$1:$Q$787</definedName>
    <definedName name="DATAFILESPREVIEW0112" localSheetId="53">Aug22CO1!$A$1:$A$613</definedName>
    <definedName name="DATAFILESPREVIEW0112" localSheetId="49">'Nov22'!$A$1:$A$615</definedName>
    <definedName name="DATAFILESPREVIEW0141" localSheetId="25">'Apr1'!$A$1:$A$755</definedName>
    <definedName name="DATAFILESPREVIEW0141" localSheetId="27">'CO,01march'!$A$1:$A$657</definedName>
    <definedName name="DATAFILESPREVIEW0141" localSheetId="23">'May1'!$A$1:$A$806</definedName>
    <definedName name="DATAFILESPREVIEW0141" localSheetId="31">'OVERTIME JAN 24'!$A$1:$A$617</definedName>
    <definedName name="DATAFILESPREVIEW2205" localSheetId="57">'OVERTIME JUNE 2018 CO 01'!$A$1:$Q$720</definedName>
    <definedName name="DATAFILESPREVIEWFX41" localSheetId="29">'overtime Feb24'!$A$1:$A$678</definedName>
    <definedName name="DATAFILESPREVIEWHA41" localSheetId="22">June24!$A$1:$A$745</definedName>
    <definedName name="DATAFILESPREVIEWR605" localSheetId="67">'JAN 2018 OVERTIME CO 01'!$A$1:$A$641</definedName>
    <definedName name="desc">'[1]Template names'!$B$30</definedName>
    <definedName name="Head1">'[1]Template names'!$B$2</definedName>
    <definedName name="Head10">'[1]Template names'!$B$16</definedName>
    <definedName name="Head11">'[1]Template names'!$B$17</definedName>
    <definedName name="head1A">'[1]Template names'!$B$3</definedName>
    <definedName name="head1b">'[1]Template names'!$B$4</definedName>
    <definedName name="Head2">'[1]Template names'!$B$5</definedName>
    <definedName name="head27">'[1]Template names'!$B$33</definedName>
    <definedName name="head27a">'[2]Template names'!$B$34</definedName>
    <definedName name="Head3">'[1]Template names'!$B$7</definedName>
    <definedName name="Head5">'[2]Template names'!$B$9</definedName>
    <definedName name="Head5A">'[1]Template names'!$B$10</definedName>
    <definedName name="Head6">'[1]Template names'!$B$12</definedName>
    <definedName name="Head7">'[1]Template names'!$B$13</definedName>
    <definedName name="Head8">'[1]Template names'!$B$14</definedName>
    <definedName name="Head9">'[1]Template names'!$B$15</definedName>
    <definedName name="muni">'[1]Template names'!$B$93</definedName>
    <definedName name="PREVIEWHI41" localSheetId="20">STAFFjuly24!$A$1:$A$700</definedName>
    <definedName name="_xlnm.Print_Area" localSheetId="0">Budget!$A$1:$BG$72</definedName>
    <definedName name="_xlnm.Print_Area" localSheetId="32">'Dec23'!$A$1:$P$675</definedName>
    <definedName name="_xlnm.Print_Area" localSheetId="22">June24!$A$1:$R$745</definedName>
    <definedName name="_xlnm.Print_Area" localSheetId="23">'May1'!$A$1:$J$806</definedName>
    <definedName name="_xlnm.Print_Area" localSheetId="49">'Nov22'!$A$1:$L$615</definedName>
    <definedName name="_xlnm.Print_Titles" localSheetId="0">Budget!$A:$A,Budget!$1:$7</definedName>
    <definedName name="TableA24">'[1]Template names'!$B$136</definedName>
    <definedName name="TableA4">'[2]Template names'!$B$114</definedName>
    <definedName name="TableA5">'[2]Template names'!$B$115</definedName>
    <definedName name="TableA6">'[2]Template names'!$B$116</definedName>
    <definedName name="TableA7">'[2]Template names'!$B$117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I60" i="1" l="1"/>
  <c r="EI94" i="1"/>
  <c r="EI91" i="1"/>
  <c r="CJ92" i="1"/>
  <c r="CL60" i="1"/>
  <c r="EI92" i="1"/>
  <c r="DP60" i="1"/>
  <c r="DP59" i="1"/>
  <c r="DP58" i="1"/>
  <c r="DP57" i="1"/>
  <c r="DP56" i="1"/>
  <c r="DP55" i="1"/>
  <c r="DP54" i="1"/>
  <c r="DP53" i="1"/>
  <c r="DP52" i="1"/>
  <c r="DP51" i="1"/>
  <c r="DP50" i="1"/>
  <c r="DP49" i="1"/>
  <c r="DP48" i="1"/>
  <c r="DP47" i="1"/>
  <c r="DP46" i="1"/>
  <c r="DP45" i="1"/>
  <c r="DP44" i="1"/>
  <c r="DP43" i="1"/>
  <c r="DP42" i="1"/>
  <c r="DP41" i="1"/>
  <c r="DP40" i="1"/>
  <c r="DP39" i="1"/>
  <c r="DP38" i="1"/>
  <c r="DP37" i="1"/>
  <c r="DP36" i="1"/>
  <c r="DP35" i="1"/>
  <c r="DP34" i="1"/>
  <c r="DP33" i="1"/>
  <c r="DP32" i="1"/>
  <c r="DP31" i="1"/>
  <c r="DP30" i="1"/>
  <c r="DP29" i="1"/>
  <c r="DP28" i="1"/>
  <c r="DP27" i="1"/>
  <c r="DP26" i="1"/>
  <c r="DP25" i="1"/>
  <c r="DP24" i="1"/>
  <c r="DP23" i="1"/>
  <c r="DP22" i="1"/>
  <c r="DP21" i="1"/>
  <c r="DP20" i="1"/>
  <c r="DP19" i="1"/>
  <c r="DP18" i="1"/>
  <c r="DP17" i="1"/>
  <c r="DP16" i="1"/>
  <c r="DP15" i="1"/>
  <c r="DP14" i="1"/>
  <c r="DP13" i="1"/>
  <c r="DP12" i="1"/>
  <c r="DP11" i="1"/>
  <c r="DP10" i="1"/>
  <c r="DP9" i="1"/>
  <c r="DP8" i="1"/>
  <c r="DO14" i="1" l="1"/>
  <c r="DO13" i="1"/>
  <c r="DO42" i="1"/>
  <c r="DO24" i="1"/>
  <c r="DO23" i="1"/>
  <c r="DO22" i="1"/>
  <c r="DO17" i="1"/>
  <c r="DO16" i="1"/>
  <c r="DO15" i="1"/>
  <c r="DH60" i="1"/>
  <c r="ED60" i="1" l="1"/>
  <c r="EC60" i="1"/>
  <c r="DF59" i="1"/>
  <c r="DF58" i="1"/>
  <c r="DF57" i="1"/>
  <c r="DF56" i="1"/>
  <c r="DF55" i="1"/>
  <c r="DF54" i="1"/>
  <c r="DF53" i="1"/>
  <c r="DF52" i="1"/>
  <c r="DF51" i="1"/>
  <c r="DF49" i="1"/>
  <c r="DF48" i="1"/>
  <c r="DF47" i="1"/>
  <c r="DF46" i="1"/>
  <c r="DF45" i="1"/>
  <c r="DF44" i="1"/>
  <c r="DF43" i="1"/>
  <c r="DF41" i="1"/>
  <c r="DF40" i="1"/>
  <c r="DF38" i="1"/>
  <c r="DF37" i="1"/>
  <c r="DF36" i="1"/>
  <c r="DF35" i="1"/>
  <c r="DF34" i="1"/>
  <c r="DF33" i="1"/>
  <c r="DF31" i="1"/>
  <c r="DF30" i="1"/>
  <c r="DF29" i="1"/>
  <c r="DF28" i="1"/>
  <c r="DF27" i="1"/>
  <c r="DF21" i="1"/>
  <c r="DF20" i="1"/>
  <c r="DF19" i="1"/>
  <c r="DF12" i="1"/>
  <c r="DF11" i="1"/>
  <c r="DF9" i="1"/>
  <c r="EI59" i="1"/>
  <c r="EI58" i="1"/>
  <c r="EI57" i="1"/>
  <c r="EI56" i="1"/>
  <c r="EI55" i="1"/>
  <c r="EI54" i="1"/>
  <c r="EI53" i="1"/>
  <c r="EI52" i="1"/>
  <c r="EI51" i="1"/>
  <c r="EI50" i="1"/>
  <c r="EI49" i="1"/>
  <c r="EI48" i="1"/>
  <c r="EI47" i="1"/>
  <c r="EI46" i="1"/>
  <c r="EI45" i="1"/>
  <c r="EI44" i="1"/>
  <c r="EI43" i="1"/>
  <c r="EI42" i="1"/>
  <c r="EI41" i="1"/>
  <c r="EI40" i="1"/>
  <c r="EI39" i="1"/>
  <c r="EI38" i="1"/>
  <c r="EI37" i="1"/>
  <c r="EI36" i="1"/>
  <c r="EI35" i="1"/>
  <c r="EI34" i="1"/>
  <c r="EI33" i="1"/>
  <c r="EI32" i="1"/>
  <c r="EI31" i="1"/>
  <c r="EI30" i="1"/>
  <c r="EI29" i="1"/>
  <c r="EI28" i="1"/>
  <c r="EI27" i="1"/>
  <c r="EI26" i="1"/>
  <c r="EI25" i="1"/>
  <c r="EI24" i="1"/>
  <c r="EI23" i="1"/>
  <c r="EI22" i="1"/>
  <c r="EI21" i="1"/>
  <c r="EI20" i="1"/>
  <c r="EI19" i="1"/>
  <c r="EI18" i="1"/>
  <c r="EI17" i="1"/>
  <c r="EI16" i="1"/>
  <c r="EI15" i="1"/>
  <c r="EI14" i="1"/>
  <c r="EI13" i="1"/>
  <c r="EI12" i="1"/>
  <c r="EI11" i="1"/>
  <c r="EI10" i="1"/>
  <c r="EI9" i="1"/>
  <c r="EI8" i="1"/>
  <c r="EF60" i="1"/>
  <c r="EE60" i="1"/>
  <c r="EB60" i="1"/>
  <c r="EA60" i="1"/>
  <c r="EA69" i="1" s="1"/>
  <c r="DZ60" i="1"/>
  <c r="DY60" i="1"/>
  <c r="DY69" i="1" s="1"/>
  <c r="DV60" i="1"/>
  <c r="DT60" i="1"/>
  <c r="DR60" i="1"/>
  <c r="DQ60" i="1"/>
  <c r="DL60" i="1"/>
  <c r="DK60" i="1"/>
  <c r="DI60" i="1"/>
  <c r="DS60" i="1"/>
  <c r="DO60" i="1"/>
  <c r="DX60" i="1"/>
  <c r="DU60" i="1"/>
  <c r="EC69" i="1" l="1"/>
  <c r="DK69" i="1"/>
  <c r="DU69" i="1"/>
  <c r="DS69" i="1"/>
  <c r="EE69" i="1"/>
  <c r="EH60" i="1"/>
  <c r="EG60" i="1"/>
  <c r="EG69" i="1"/>
  <c r="DQ69" i="1"/>
  <c r="DN60" i="1"/>
  <c r="DN69" i="1" s="1"/>
  <c r="DW60" i="1"/>
  <c r="DW69" i="1" s="1"/>
  <c r="DE42" i="1"/>
  <c r="DE24" i="1"/>
  <c r="DE23" i="1"/>
  <c r="DE22" i="1"/>
  <c r="DE17" i="1"/>
  <c r="DE15" i="1"/>
  <c r="DE14" i="1"/>
  <c r="DE13" i="1"/>
  <c r="DD39" i="1"/>
  <c r="DF39" i="1" s="1"/>
  <c r="DD32" i="1"/>
  <c r="DF32" i="1" s="1"/>
  <c r="DD26" i="1"/>
  <c r="DF26" i="1" s="1"/>
  <c r="DD25" i="1"/>
  <c r="DF25" i="1" s="1"/>
  <c r="DD24" i="1"/>
  <c r="DD23" i="1"/>
  <c r="DD22" i="1"/>
  <c r="DD18" i="1"/>
  <c r="DF18" i="1" s="1"/>
  <c r="DD17" i="1"/>
  <c r="DD16" i="1"/>
  <c r="DD15" i="1"/>
  <c r="DD14" i="1"/>
  <c r="DD13" i="1"/>
  <c r="DM59" i="1" l="1"/>
  <c r="DM58" i="1"/>
  <c r="DM57" i="1"/>
  <c r="DM56" i="1"/>
  <c r="DM55" i="1"/>
  <c r="DM43" i="1"/>
  <c r="DM31" i="1"/>
  <c r="DM19" i="1"/>
  <c r="DM42" i="1"/>
  <c r="DM30" i="1"/>
  <c r="DM18" i="1"/>
  <c r="DM41" i="1"/>
  <c r="DM29" i="1"/>
  <c r="DM17" i="1"/>
  <c r="DM40" i="1"/>
  <c r="DM28" i="1"/>
  <c r="DM16" i="1"/>
  <c r="DM39" i="1"/>
  <c r="DM27" i="1"/>
  <c r="DM15" i="1"/>
  <c r="DM38" i="1"/>
  <c r="DM26" i="1"/>
  <c r="DM14" i="1"/>
  <c r="DM37" i="1"/>
  <c r="DM25" i="1"/>
  <c r="DM13" i="1"/>
  <c r="DM48" i="1"/>
  <c r="DM36" i="1"/>
  <c r="DM24" i="1"/>
  <c r="DM12" i="1"/>
  <c r="DM47" i="1"/>
  <c r="DM35" i="1"/>
  <c r="DM23" i="1"/>
  <c r="DM11" i="1"/>
  <c r="DM46" i="1"/>
  <c r="DM34" i="1"/>
  <c r="DM22" i="1"/>
  <c r="DM10" i="1"/>
  <c r="DM45" i="1"/>
  <c r="DM33" i="1"/>
  <c r="DM21" i="1"/>
  <c r="DM9" i="1"/>
  <c r="DM44" i="1"/>
  <c r="DM32" i="1"/>
  <c r="DM20" i="1"/>
  <c r="DM8" i="1"/>
  <c r="DM54" i="1"/>
  <c r="DM53" i="1"/>
  <c r="DM52" i="1"/>
  <c r="DM51" i="1"/>
  <c r="DM50" i="1"/>
  <c r="DM49" i="1"/>
  <c r="DM60" i="1"/>
  <c r="DH69" i="1"/>
  <c r="DD10" i="1"/>
  <c r="DF10" i="1" s="1"/>
  <c r="DD8" i="1"/>
  <c r="DE60" i="1"/>
  <c r="DJ58" i="1" l="1"/>
  <c r="DJ46" i="1"/>
  <c r="DJ34" i="1"/>
  <c r="DJ22" i="1"/>
  <c r="DJ10" i="1"/>
  <c r="DJ57" i="1"/>
  <c r="DJ45" i="1"/>
  <c r="DJ33" i="1"/>
  <c r="DJ21" i="1"/>
  <c r="DJ9" i="1"/>
  <c r="DJ37" i="1"/>
  <c r="DJ24" i="1"/>
  <c r="DJ47" i="1"/>
  <c r="DJ11" i="1"/>
  <c r="DJ56" i="1"/>
  <c r="DJ44" i="1"/>
  <c r="DJ32" i="1"/>
  <c r="DJ20" i="1"/>
  <c r="DJ8" i="1"/>
  <c r="DJ55" i="1"/>
  <c r="DJ43" i="1"/>
  <c r="DJ31" i="1"/>
  <c r="DJ19" i="1"/>
  <c r="DJ54" i="1"/>
  <c r="DJ42" i="1"/>
  <c r="DJ30" i="1"/>
  <c r="DJ18" i="1"/>
  <c r="DJ53" i="1"/>
  <c r="DJ41" i="1"/>
  <c r="DJ29" i="1"/>
  <c r="DJ17" i="1"/>
  <c r="DJ52" i="1"/>
  <c r="DJ40" i="1"/>
  <c r="DJ28" i="1"/>
  <c r="DJ16" i="1"/>
  <c r="DJ51" i="1"/>
  <c r="DJ39" i="1"/>
  <c r="DJ27" i="1"/>
  <c r="DJ15" i="1"/>
  <c r="DJ50" i="1"/>
  <c r="DJ38" i="1"/>
  <c r="DJ26" i="1"/>
  <c r="DJ14" i="1"/>
  <c r="DJ49" i="1"/>
  <c r="DJ25" i="1"/>
  <c r="DJ13" i="1"/>
  <c r="DJ48" i="1"/>
  <c r="DJ36" i="1"/>
  <c r="DJ12" i="1"/>
  <c r="DJ59" i="1"/>
  <c r="DJ35" i="1"/>
  <c r="DJ23" i="1"/>
  <c r="DJ60" i="1"/>
  <c r="DD60" i="1"/>
  <c r="DD69" i="1" s="1"/>
  <c r="CB60" i="1"/>
  <c r="DC60" i="1"/>
  <c r="DB60" i="1"/>
  <c r="DB69" i="1" l="1"/>
  <c r="DC73" i="1" s="1"/>
  <c r="DD73" i="1" s="1"/>
  <c r="CZ69" i="1"/>
  <c r="CY60" i="1" l="1"/>
  <c r="CX60" i="1"/>
  <c r="CW60" i="1"/>
  <c r="CV60" i="1"/>
  <c r="CU15" i="1"/>
  <c r="CU60" i="1" s="1"/>
  <c r="CT15" i="1"/>
  <c r="CT14" i="1"/>
  <c r="CT13" i="1"/>
  <c r="CT8" i="1"/>
  <c r="DF8" i="1" s="1"/>
  <c r="CX69" i="1" l="1"/>
  <c r="CV69" i="1"/>
  <c r="CT60" i="1"/>
  <c r="CT69" i="1" s="1"/>
  <c r="CR22" i="1"/>
  <c r="CR17" i="1"/>
  <c r="DF17" i="1" s="1"/>
  <c r="CR13" i="1"/>
  <c r="CS60" i="1"/>
  <c r="CR60" i="1" l="1"/>
  <c r="CR69" i="1" s="1"/>
  <c r="CP50" i="1"/>
  <c r="CP60" i="1" s="1"/>
  <c r="CT87" i="1"/>
  <c r="CU87" i="1" s="1"/>
  <c r="CQ60" i="1"/>
  <c r="CT77" i="1"/>
  <c r="CU77" i="1" s="1"/>
  <c r="CO60" i="1"/>
  <c r="CL50" i="1"/>
  <c r="DF50" i="1" s="1"/>
  <c r="CM42" i="1"/>
  <c r="CL42" i="1" s="1"/>
  <c r="DF42" i="1" s="1"/>
  <c r="CL24" i="1"/>
  <c r="DF24" i="1" s="1"/>
  <c r="CM23" i="1"/>
  <c r="CL23" i="1" s="1"/>
  <c r="CM22" i="1"/>
  <c r="CL22" i="1" s="1"/>
  <c r="DF22" i="1" s="1"/>
  <c r="CL16" i="1"/>
  <c r="DF16" i="1" s="1"/>
  <c r="CM15" i="1"/>
  <c r="CL15" i="1" s="1"/>
  <c r="CL13" i="1"/>
  <c r="CK60" i="1"/>
  <c r="CJ60" i="1"/>
  <c r="CH50" i="1"/>
  <c r="CH42" i="1"/>
  <c r="CH24" i="1"/>
  <c r="CH23" i="1"/>
  <c r="CH22" i="1"/>
  <c r="CH16" i="1"/>
  <c r="CH15" i="1"/>
  <c r="CH14" i="1"/>
  <c r="DF14" i="1" s="1"/>
  <c r="CH13" i="1"/>
  <c r="CI60" i="1"/>
  <c r="CD8" i="1"/>
  <c r="CE42" i="1"/>
  <c r="CD42" i="1" s="1"/>
  <c r="CD39" i="1"/>
  <c r="CE24" i="1"/>
  <c r="CD24" i="1" s="1"/>
  <c r="CE23" i="1"/>
  <c r="CD23" i="1" s="1"/>
  <c r="CE22" i="1"/>
  <c r="CD22" i="1" s="1"/>
  <c r="CD16" i="1"/>
  <c r="CE15" i="1"/>
  <c r="CD15" i="1" s="1"/>
  <c r="CE14" i="1"/>
  <c r="CE60" i="1" s="1"/>
  <c r="CD13" i="1"/>
  <c r="CF59" i="1"/>
  <c r="CF87" i="1" s="1"/>
  <c r="CF58" i="1"/>
  <c r="CF57" i="1"/>
  <c r="CF56" i="1"/>
  <c r="CF55" i="1"/>
  <c r="CF54" i="1"/>
  <c r="CF53" i="1"/>
  <c r="CF51" i="1"/>
  <c r="CF46" i="1"/>
  <c r="CF45" i="1"/>
  <c r="CF44" i="1"/>
  <c r="CF43" i="1"/>
  <c r="CF41" i="1"/>
  <c r="CF40" i="1"/>
  <c r="CF37" i="1"/>
  <c r="CF36" i="1"/>
  <c r="CF35" i="1"/>
  <c r="CF34" i="1"/>
  <c r="CF33" i="1"/>
  <c r="CF31" i="1"/>
  <c r="CF30" i="1"/>
  <c r="CF29" i="1"/>
  <c r="CF28" i="1"/>
  <c r="CF27" i="1"/>
  <c r="CF25" i="1"/>
  <c r="CF21" i="1"/>
  <c r="CF20" i="1"/>
  <c r="CF19" i="1"/>
  <c r="CF18" i="1"/>
  <c r="CF12" i="1"/>
  <c r="CF11" i="1"/>
  <c r="CF10" i="1"/>
  <c r="CF9" i="1"/>
  <c r="CC42" i="1"/>
  <c r="CC24" i="1"/>
  <c r="CC22" i="1"/>
  <c r="CC15" i="1"/>
  <c r="CC14" i="1"/>
  <c r="BZ8" i="1"/>
  <c r="BZ60" i="1" s="1"/>
  <c r="CA60" i="1"/>
  <c r="BX17" i="1"/>
  <c r="CF17" i="1" s="1"/>
  <c r="BX22" i="1"/>
  <c r="BX42" i="1"/>
  <c r="BX24" i="1"/>
  <c r="BX23" i="1"/>
  <c r="BX16" i="1"/>
  <c r="BX15" i="1"/>
  <c r="BY60" i="1"/>
  <c r="BV52" i="1"/>
  <c r="CF52" i="1" s="1"/>
  <c r="BV49" i="1"/>
  <c r="CF49" i="1" s="1"/>
  <c r="BV48" i="1"/>
  <c r="CF48" i="1" s="1"/>
  <c r="BV47" i="1"/>
  <c r="CF47" i="1" s="1"/>
  <c r="BW42" i="1"/>
  <c r="BV42" i="1"/>
  <c r="BV39" i="1"/>
  <c r="BV38" i="1"/>
  <c r="CF38" i="1" s="1"/>
  <c r="BV32" i="1"/>
  <c r="CF32" i="1" s="1"/>
  <c r="BV26" i="1"/>
  <c r="CF26" i="1" s="1"/>
  <c r="BW23" i="1"/>
  <c r="BW22" i="1"/>
  <c r="BW16" i="1"/>
  <c r="BW15" i="1"/>
  <c r="BV15" i="1"/>
  <c r="BT42" i="1"/>
  <c r="BT23" i="1"/>
  <c r="BT22" i="1"/>
  <c r="BT15" i="1"/>
  <c r="BT24" i="1"/>
  <c r="DF23" i="1" l="1"/>
  <c r="DF13" i="1"/>
  <c r="DF15" i="1"/>
  <c r="CD60" i="1"/>
  <c r="CD69" i="1" s="1"/>
  <c r="CC60" i="1"/>
  <c r="CB69" i="1" s="1"/>
  <c r="CP69" i="1"/>
  <c r="CF80" i="1"/>
  <c r="CT78" i="1"/>
  <c r="CU78" i="1" s="1"/>
  <c r="CT82" i="1"/>
  <c r="CU82" i="1" s="1"/>
  <c r="CF79" i="1"/>
  <c r="CT80" i="1"/>
  <c r="CU80" i="1" s="1"/>
  <c r="CN60" i="1"/>
  <c r="CN69" i="1" s="1"/>
  <c r="CT79" i="1"/>
  <c r="CU79" i="1" s="1"/>
  <c r="CT81" i="1"/>
  <c r="CU81" i="1" s="1"/>
  <c r="CF86" i="1"/>
  <c r="CT85" i="1"/>
  <c r="CU85" i="1" s="1"/>
  <c r="CT86" i="1"/>
  <c r="CU86" i="1" s="1"/>
  <c r="CF77" i="1"/>
  <c r="CF81" i="1"/>
  <c r="CF85" i="1"/>
  <c r="CM60" i="1"/>
  <c r="CT83" i="1"/>
  <c r="CU83" i="1" s="1"/>
  <c r="CT84" i="1"/>
  <c r="CU84" i="1" s="1"/>
  <c r="CJ69" i="1"/>
  <c r="CF39" i="1"/>
  <c r="CF82" i="1" s="1"/>
  <c r="CH60" i="1"/>
  <c r="BZ69" i="1"/>
  <c r="BX60" i="1"/>
  <c r="BX69" i="1" s="1"/>
  <c r="BW60" i="1"/>
  <c r="BV60" i="1"/>
  <c r="BU60" i="1"/>
  <c r="BT60" i="1"/>
  <c r="BR42" i="1"/>
  <c r="BR24" i="1"/>
  <c r="BR23" i="1"/>
  <c r="BR22" i="1"/>
  <c r="BR16" i="1"/>
  <c r="BR15" i="1"/>
  <c r="BR13" i="1"/>
  <c r="BS60" i="1"/>
  <c r="BQ60" i="1"/>
  <c r="BP60" i="1"/>
  <c r="C98" i="145"/>
  <c r="C85" i="145"/>
  <c r="C81" i="145"/>
  <c r="C74" i="145"/>
  <c r="C64" i="145"/>
  <c r="C58" i="145"/>
  <c r="C21" i="145"/>
  <c r="C13" i="145"/>
  <c r="C8" i="145"/>
  <c r="BO60" i="1"/>
  <c r="BN60" i="1"/>
  <c r="BM60" i="1"/>
  <c r="BK50" i="1"/>
  <c r="BK24" i="1"/>
  <c r="BK23" i="1"/>
  <c r="BK22" i="1"/>
  <c r="BK15" i="1"/>
  <c r="BK13" i="1"/>
  <c r="BL60" i="1"/>
  <c r="BI8" i="1"/>
  <c r="CF8" i="1" s="1"/>
  <c r="CF78" i="1" s="1"/>
  <c r="BJ50" i="1"/>
  <c r="BI50" i="1" s="1"/>
  <c r="BJ42" i="1"/>
  <c r="BI42" i="1" s="1"/>
  <c r="BJ24" i="1"/>
  <c r="BI24" i="1" s="1"/>
  <c r="BJ23" i="1"/>
  <c r="BI23" i="1" s="1"/>
  <c r="BJ22" i="1"/>
  <c r="BI22" i="1" s="1"/>
  <c r="BJ16" i="1"/>
  <c r="BI16" i="1" s="1"/>
  <c r="BI15" i="1"/>
  <c r="BI14" i="1"/>
  <c r="CF14" i="1" s="1"/>
  <c r="BI13" i="1"/>
  <c r="BE50" i="1"/>
  <c r="BF42" i="1"/>
  <c r="BE42" i="1" s="1"/>
  <c r="BF24" i="1"/>
  <c r="BE24" i="1" s="1"/>
  <c r="BF23" i="1"/>
  <c r="BE23" i="1" s="1"/>
  <c r="BF22" i="1"/>
  <c r="BE22" i="1" s="1"/>
  <c r="BF16" i="1"/>
  <c r="BE16" i="1" s="1"/>
  <c r="BF15" i="1"/>
  <c r="BE15" i="1" s="1"/>
  <c r="BF14" i="1"/>
  <c r="BE14" i="1" s="1"/>
  <c r="BF13" i="1"/>
  <c r="BE13" i="1" s="1"/>
  <c r="BG59" i="1"/>
  <c r="BG87" i="1" s="1"/>
  <c r="BG58" i="1"/>
  <c r="BG57" i="1"/>
  <c r="BG56" i="1"/>
  <c r="BG55" i="1"/>
  <c r="BG54" i="1"/>
  <c r="BG53" i="1"/>
  <c r="BG45" i="1"/>
  <c r="BG44" i="1"/>
  <c r="BG43" i="1"/>
  <c r="BG35" i="1"/>
  <c r="BG34" i="1"/>
  <c r="BG33" i="1"/>
  <c r="BG32" i="1"/>
  <c r="BG80" i="1" s="1"/>
  <c r="BG31" i="1"/>
  <c r="BG30" i="1"/>
  <c r="BG28" i="1"/>
  <c r="BG25" i="1"/>
  <c r="BG21" i="1"/>
  <c r="BG20" i="1"/>
  <c r="BG19" i="1"/>
  <c r="BG17" i="1"/>
  <c r="BG11" i="1"/>
  <c r="BG9" i="1"/>
  <c r="BC8" i="1"/>
  <c r="BD50" i="1"/>
  <c r="BC50" i="1" s="1"/>
  <c r="BC46" i="1"/>
  <c r="BG46" i="1" s="1"/>
  <c r="BD42" i="1"/>
  <c r="BC42" i="1" s="1"/>
  <c r="BD24" i="1"/>
  <c r="BC24" i="1" s="1"/>
  <c r="BD23" i="1"/>
  <c r="BC23" i="1" s="1"/>
  <c r="BD22" i="1"/>
  <c r="BC22" i="1" s="1"/>
  <c r="BD16" i="1"/>
  <c r="BC16" i="1" s="1"/>
  <c r="BD15" i="1"/>
  <c r="BC15" i="1" s="1"/>
  <c r="BD14" i="1"/>
  <c r="BC14" i="1" s="1"/>
  <c r="BD13" i="1"/>
  <c r="BC13" i="1" s="1"/>
  <c r="BA50" i="1"/>
  <c r="BA42" i="1"/>
  <c r="BA24" i="1"/>
  <c r="BA23" i="1"/>
  <c r="BA22" i="1"/>
  <c r="BA16" i="1"/>
  <c r="BA15" i="1"/>
  <c r="BA14" i="1"/>
  <c r="BA13" i="1"/>
  <c r="BB60" i="1"/>
  <c r="AY8" i="1"/>
  <c r="AY50" i="1"/>
  <c r="AY42" i="1"/>
  <c r="AY24" i="1"/>
  <c r="AY23" i="1"/>
  <c r="AY22" i="1"/>
  <c r="AY15" i="1"/>
  <c r="AY14" i="1"/>
  <c r="AZ60" i="1"/>
  <c r="AX50" i="1"/>
  <c r="AW50" i="1" s="1"/>
  <c r="AX42" i="1"/>
  <c r="AW42" i="1" s="1"/>
  <c r="I508" i="132"/>
  <c r="AX24" i="1"/>
  <c r="AW24" i="1" s="1"/>
  <c r="I252" i="132"/>
  <c r="AW23" i="1"/>
  <c r="I191" i="132"/>
  <c r="AX22" i="1"/>
  <c r="AW22" i="1" s="1"/>
  <c r="I173" i="132"/>
  <c r="AX16" i="1"/>
  <c r="AW16" i="1" s="1"/>
  <c r="AX15" i="1"/>
  <c r="AW15" i="1" s="1"/>
  <c r="AW14" i="1"/>
  <c r="AW8" i="1"/>
  <c r="AU40" i="1"/>
  <c r="BG40" i="1" s="1"/>
  <c r="AU13" i="1"/>
  <c r="AU12" i="1"/>
  <c r="BG12" i="1" s="1"/>
  <c r="AU52" i="1"/>
  <c r="BG52" i="1" s="1"/>
  <c r="AU51" i="1"/>
  <c r="BG51" i="1" s="1"/>
  <c r="AV50" i="1"/>
  <c r="AU50" i="1" s="1"/>
  <c r="AU49" i="1"/>
  <c r="BG49" i="1" s="1"/>
  <c r="AU48" i="1"/>
  <c r="BG48" i="1" s="1"/>
  <c r="AU47" i="1"/>
  <c r="BG47" i="1" s="1"/>
  <c r="AV42" i="1"/>
  <c r="AU42" i="1" s="1"/>
  <c r="AU41" i="1"/>
  <c r="BG41" i="1" s="1"/>
  <c r="AU39" i="1"/>
  <c r="BG39" i="1" s="1"/>
  <c r="AU38" i="1"/>
  <c r="BG38" i="1" s="1"/>
  <c r="AU37" i="1"/>
  <c r="BG37" i="1" s="1"/>
  <c r="AU36" i="1"/>
  <c r="BG36" i="1" s="1"/>
  <c r="AU29" i="1"/>
  <c r="BG29" i="1" s="1"/>
  <c r="AU27" i="1"/>
  <c r="BG27" i="1" s="1"/>
  <c r="AU26" i="1"/>
  <c r="BG26" i="1" s="1"/>
  <c r="AV24" i="1"/>
  <c r="AU24" i="1" s="1"/>
  <c r="AU23" i="1"/>
  <c r="AV22" i="1"/>
  <c r="AU22" i="1" s="1"/>
  <c r="AU18" i="1"/>
  <c r="BG18" i="1" s="1"/>
  <c r="AU16" i="1"/>
  <c r="AU15" i="1"/>
  <c r="AU14" i="1"/>
  <c r="AU10" i="1"/>
  <c r="BG10" i="1" s="1"/>
  <c r="AU8" i="1"/>
  <c r="AT50" i="1"/>
  <c r="AS50" i="1" s="1"/>
  <c r="AS42" i="1"/>
  <c r="AS24" i="1"/>
  <c r="AS23" i="1"/>
  <c r="AS22" i="1"/>
  <c r="AS16" i="1"/>
  <c r="AS15" i="1"/>
  <c r="AS14" i="1"/>
  <c r="AR50" i="1"/>
  <c r="AQ50" i="1" s="1"/>
  <c r="AQ42" i="1"/>
  <c r="AQ24" i="1"/>
  <c r="AR23" i="1"/>
  <c r="AQ23" i="1" s="1"/>
  <c r="AR22" i="1"/>
  <c r="AQ22" i="1" s="1"/>
  <c r="AQ16" i="1"/>
  <c r="AQ15" i="1"/>
  <c r="AQ14" i="1"/>
  <c r="AO50" i="1"/>
  <c r="AP42" i="1"/>
  <c r="AO42" i="1" s="1"/>
  <c r="AP24" i="1"/>
  <c r="AO24" i="1" s="1"/>
  <c r="AP23" i="1"/>
  <c r="AO23" i="1" s="1"/>
  <c r="AP22" i="1"/>
  <c r="AO22" i="1" s="1"/>
  <c r="AP16" i="1"/>
  <c r="AO16" i="1" s="1"/>
  <c r="AP15" i="1"/>
  <c r="AO15" i="1" s="1"/>
  <c r="AP13" i="1"/>
  <c r="AO13" i="1" s="1"/>
  <c r="AM50" i="1"/>
  <c r="AN50" i="1" s="1"/>
  <c r="AM42" i="1"/>
  <c r="AN42" i="1" s="1"/>
  <c r="AM24" i="1"/>
  <c r="AN24" i="1" s="1"/>
  <c r="AM23" i="1"/>
  <c r="AN23" i="1" s="1"/>
  <c r="AM22" i="1"/>
  <c r="AN22" i="1" s="1"/>
  <c r="AM15" i="1"/>
  <c r="AN15" i="1" s="1"/>
  <c r="AM14" i="1"/>
  <c r="AM13" i="1"/>
  <c r="AK50" i="1"/>
  <c r="AK42" i="1"/>
  <c r="AK24" i="1"/>
  <c r="AK23" i="1"/>
  <c r="AK22" i="1"/>
  <c r="AK16" i="1"/>
  <c r="AK15" i="1"/>
  <c r="AK13" i="1"/>
  <c r="AK8" i="1"/>
  <c r="AL60" i="1"/>
  <c r="AI8" i="1"/>
  <c r="AI50" i="1"/>
  <c r="AJ42" i="1"/>
  <c r="AI42" i="1" s="1"/>
  <c r="AJ24" i="1"/>
  <c r="AI24" i="1" s="1"/>
  <c r="AJ23" i="1"/>
  <c r="AI23" i="1" s="1"/>
  <c r="AJ22" i="1"/>
  <c r="AI22" i="1" s="1"/>
  <c r="AI16" i="1"/>
  <c r="AJ15" i="1"/>
  <c r="AI15" i="1" s="1"/>
  <c r="AJ14" i="1"/>
  <c r="AI14" i="1" s="1"/>
  <c r="AF8" i="1"/>
  <c r="AH8" i="1" s="1"/>
  <c r="AF50" i="1"/>
  <c r="AG42" i="1"/>
  <c r="AF42" i="1" s="1"/>
  <c r="AF26" i="1"/>
  <c r="AG24" i="1"/>
  <c r="AF24" i="1" s="1"/>
  <c r="AG23" i="1"/>
  <c r="AF23" i="1" s="1"/>
  <c r="AG19" i="1"/>
  <c r="AF19" i="1" s="1"/>
  <c r="AH19" i="1" s="1"/>
  <c r="AF16" i="1"/>
  <c r="AG15" i="1"/>
  <c r="AF15" i="1" s="1"/>
  <c r="AG14" i="1"/>
  <c r="AF14" i="1" s="1"/>
  <c r="AH59" i="1"/>
  <c r="AH58" i="1"/>
  <c r="AH57" i="1"/>
  <c r="AH56" i="1"/>
  <c r="AH55" i="1"/>
  <c r="AH54" i="1"/>
  <c r="AH52" i="1"/>
  <c r="AH51" i="1"/>
  <c r="AH49" i="1"/>
  <c r="AH48" i="1"/>
  <c r="AH47" i="1"/>
  <c r="AH45" i="1"/>
  <c r="AH44" i="1"/>
  <c r="AH43" i="1"/>
  <c r="AH41" i="1"/>
  <c r="AH40" i="1"/>
  <c r="AH37" i="1"/>
  <c r="AH36" i="1"/>
  <c r="AH34" i="1"/>
  <c r="AH33" i="1"/>
  <c r="AH32" i="1"/>
  <c r="AH31" i="1"/>
  <c r="AH30" i="1"/>
  <c r="AH29" i="1"/>
  <c r="AH28" i="1"/>
  <c r="AH27" i="1"/>
  <c r="AH25" i="1"/>
  <c r="AH21" i="1"/>
  <c r="AH20" i="1"/>
  <c r="AH18" i="1"/>
  <c r="AH17" i="1"/>
  <c r="AH12" i="1"/>
  <c r="AH11" i="1"/>
  <c r="AH10" i="1"/>
  <c r="AH9" i="1"/>
  <c r="AD13" i="1"/>
  <c r="AD60" i="1" s="1"/>
  <c r="AE60" i="1"/>
  <c r="AA59" i="1"/>
  <c r="Z59" i="1"/>
  <c r="AA58" i="1"/>
  <c r="Z58" i="1"/>
  <c r="AA57" i="1"/>
  <c r="Z57" i="1"/>
  <c r="AA56" i="1"/>
  <c r="Z56" i="1"/>
  <c r="AA55" i="1"/>
  <c r="Z55" i="1"/>
  <c r="AA54" i="1"/>
  <c r="Z54" i="1"/>
  <c r="AA52" i="1"/>
  <c r="Z52" i="1"/>
  <c r="AA51" i="1"/>
  <c r="Z51" i="1"/>
  <c r="AA50" i="1"/>
  <c r="AA49" i="1"/>
  <c r="Z49" i="1"/>
  <c r="AA48" i="1"/>
  <c r="Z48" i="1"/>
  <c r="AA47" i="1"/>
  <c r="Z47" i="1"/>
  <c r="AA46" i="1"/>
  <c r="Z46" i="1"/>
  <c r="AA45" i="1"/>
  <c r="Z45" i="1"/>
  <c r="AA44" i="1"/>
  <c r="Z44" i="1"/>
  <c r="AA43" i="1"/>
  <c r="Z43" i="1"/>
  <c r="AA41" i="1"/>
  <c r="Z41" i="1"/>
  <c r="AA40" i="1"/>
  <c r="Z40" i="1"/>
  <c r="AA39" i="1"/>
  <c r="Z39" i="1"/>
  <c r="AA38" i="1"/>
  <c r="Z38" i="1"/>
  <c r="AA37" i="1"/>
  <c r="Z37" i="1"/>
  <c r="AA36" i="1"/>
  <c r="Z36" i="1"/>
  <c r="AA34" i="1"/>
  <c r="Z34" i="1"/>
  <c r="AA33" i="1"/>
  <c r="Z33" i="1"/>
  <c r="AA32" i="1"/>
  <c r="Z32" i="1"/>
  <c r="AA31" i="1"/>
  <c r="Z31" i="1"/>
  <c r="AA30" i="1"/>
  <c r="Z30" i="1"/>
  <c r="AA29" i="1"/>
  <c r="Z29" i="1"/>
  <c r="AA28" i="1"/>
  <c r="Z28" i="1"/>
  <c r="AA27" i="1"/>
  <c r="Z27" i="1"/>
  <c r="AA26" i="1"/>
  <c r="Z26" i="1"/>
  <c r="AA25" i="1"/>
  <c r="Z25" i="1"/>
  <c r="AA24" i="1"/>
  <c r="AA21" i="1"/>
  <c r="Z21" i="1"/>
  <c r="AA20" i="1"/>
  <c r="Z20" i="1"/>
  <c r="AA19" i="1"/>
  <c r="Z19" i="1"/>
  <c r="AA18" i="1"/>
  <c r="Z18" i="1"/>
  <c r="AA17" i="1"/>
  <c r="Z17" i="1"/>
  <c r="AA16" i="1"/>
  <c r="AA12" i="1"/>
  <c r="Z12" i="1"/>
  <c r="AA11" i="1"/>
  <c r="Z11" i="1"/>
  <c r="AA10" i="1"/>
  <c r="Z10" i="1"/>
  <c r="AA9" i="1"/>
  <c r="Z9" i="1"/>
  <c r="AA8" i="1"/>
  <c r="Z8" i="1"/>
  <c r="S59" i="1"/>
  <c r="R59" i="1"/>
  <c r="S58" i="1"/>
  <c r="R58" i="1"/>
  <c r="S57" i="1"/>
  <c r="R57" i="1"/>
  <c r="S56" i="1"/>
  <c r="R56" i="1"/>
  <c r="S55" i="1"/>
  <c r="R55" i="1"/>
  <c r="S54" i="1"/>
  <c r="R54" i="1"/>
  <c r="S52" i="1"/>
  <c r="R52" i="1"/>
  <c r="S51" i="1"/>
  <c r="R51" i="1"/>
  <c r="S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S41" i="1"/>
  <c r="R41" i="1"/>
  <c r="S40" i="1"/>
  <c r="R40" i="1"/>
  <c r="S39" i="1"/>
  <c r="R39" i="1"/>
  <c r="S38" i="1"/>
  <c r="R38" i="1"/>
  <c r="S37" i="1"/>
  <c r="R37" i="1"/>
  <c r="S36" i="1"/>
  <c r="R36" i="1"/>
  <c r="S34" i="1"/>
  <c r="R34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S25" i="1"/>
  <c r="R25" i="1"/>
  <c r="S24" i="1"/>
  <c r="S23" i="1"/>
  <c r="S22" i="1"/>
  <c r="S21" i="1"/>
  <c r="R21" i="1"/>
  <c r="S20" i="1"/>
  <c r="R20" i="1"/>
  <c r="S19" i="1"/>
  <c r="R19" i="1"/>
  <c r="S18" i="1"/>
  <c r="R18" i="1"/>
  <c r="S17" i="1"/>
  <c r="R17" i="1"/>
  <c r="S16" i="1"/>
  <c r="S15" i="1"/>
  <c r="S14" i="1"/>
  <c r="S12" i="1"/>
  <c r="R12" i="1"/>
  <c r="S11" i="1"/>
  <c r="R11" i="1"/>
  <c r="S10" i="1"/>
  <c r="R10" i="1"/>
  <c r="S9" i="1"/>
  <c r="R9" i="1"/>
  <c r="S8" i="1"/>
  <c r="R8" i="1"/>
  <c r="K59" i="1"/>
  <c r="J59" i="1"/>
  <c r="K58" i="1"/>
  <c r="J58" i="1"/>
  <c r="K57" i="1"/>
  <c r="J57" i="1"/>
  <c r="K56" i="1"/>
  <c r="J56" i="1"/>
  <c r="K55" i="1"/>
  <c r="J55" i="1"/>
  <c r="K54" i="1"/>
  <c r="J54" i="1"/>
  <c r="K52" i="1"/>
  <c r="J52" i="1"/>
  <c r="K51" i="1"/>
  <c r="J51" i="1"/>
  <c r="K49" i="1"/>
  <c r="J49" i="1"/>
  <c r="K48" i="1"/>
  <c r="J48" i="1"/>
  <c r="K47" i="1"/>
  <c r="J47" i="1"/>
  <c r="K46" i="1"/>
  <c r="K45" i="1"/>
  <c r="J45" i="1"/>
  <c r="K44" i="1"/>
  <c r="J44" i="1"/>
  <c r="K43" i="1"/>
  <c r="J43" i="1"/>
  <c r="K41" i="1"/>
  <c r="J41" i="1"/>
  <c r="K40" i="1"/>
  <c r="J40" i="1"/>
  <c r="K39" i="1"/>
  <c r="K38" i="1"/>
  <c r="K37" i="1"/>
  <c r="J37" i="1"/>
  <c r="K36" i="1"/>
  <c r="J36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1" i="1"/>
  <c r="J21" i="1"/>
  <c r="K20" i="1"/>
  <c r="J20" i="1"/>
  <c r="K19" i="1"/>
  <c r="J19" i="1"/>
  <c r="K18" i="1"/>
  <c r="J18" i="1"/>
  <c r="K17" i="1"/>
  <c r="J17" i="1"/>
  <c r="K16" i="1"/>
  <c r="K13" i="1"/>
  <c r="K12" i="1"/>
  <c r="J12" i="1"/>
  <c r="K11" i="1"/>
  <c r="J11" i="1"/>
  <c r="K10" i="1"/>
  <c r="J10" i="1"/>
  <c r="K9" i="1"/>
  <c r="J9" i="1"/>
  <c r="K8" i="1"/>
  <c r="J8" i="1"/>
  <c r="AC42" i="1"/>
  <c r="AB42" i="1" s="1"/>
  <c r="AB24" i="1"/>
  <c r="AC23" i="1"/>
  <c r="AB23" i="1" s="1"/>
  <c r="AC22" i="1"/>
  <c r="AB22" i="1" s="1"/>
  <c r="AB16" i="1"/>
  <c r="AC15" i="1"/>
  <c r="AB15" i="1" s="1"/>
  <c r="AC14" i="1"/>
  <c r="X50" i="1"/>
  <c r="X42" i="1"/>
  <c r="X24" i="1"/>
  <c r="X23" i="1"/>
  <c r="X22" i="1"/>
  <c r="X16" i="1"/>
  <c r="X15" i="1"/>
  <c r="X14" i="1"/>
  <c r="X13" i="1"/>
  <c r="Y60" i="1"/>
  <c r="V50" i="1"/>
  <c r="W42" i="1"/>
  <c r="V42" i="1" s="1"/>
  <c r="V24" i="1"/>
  <c r="W23" i="1"/>
  <c r="V23" i="1" s="1"/>
  <c r="W22" i="1"/>
  <c r="V22" i="1" s="1"/>
  <c r="V16" i="1"/>
  <c r="W15" i="1"/>
  <c r="V15" i="1" s="1"/>
  <c r="W14" i="1"/>
  <c r="V14" i="1" s="1"/>
  <c r="T50" i="1"/>
  <c r="T42" i="1"/>
  <c r="T24" i="1"/>
  <c r="U13" i="1"/>
  <c r="T13" i="1" s="1"/>
  <c r="T22" i="1"/>
  <c r="T16" i="1"/>
  <c r="T15" i="1"/>
  <c r="T14" i="1"/>
  <c r="P50" i="1"/>
  <c r="P42" i="1"/>
  <c r="P24" i="1"/>
  <c r="P23" i="1"/>
  <c r="P22" i="1"/>
  <c r="P16" i="1"/>
  <c r="P15" i="1"/>
  <c r="P14" i="1"/>
  <c r="Q60" i="1"/>
  <c r="N50" i="1"/>
  <c r="N42" i="1"/>
  <c r="N26" i="1"/>
  <c r="R26" i="1" s="1"/>
  <c r="N24" i="1"/>
  <c r="N23" i="1"/>
  <c r="N22" i="1"/>
  <c r="N16" i="1"/>
  <c r="N15" i="1"/>
  <c r="N14" i="1"/>
  <c r="N13" i="1"/>
  <c r="O60" i="1"/>
  <c r="L50" i="1"/>
  <c r="L42" i="1"/>
  <c r="L24" i="1"/>
  <c r="L23" i="1"/>
  <c r="L22" i="1"/>
  <c r="L16" i="1"/>
  <c r="L15" i="1"/>
  <c r="L14" i="1"/>
  <c r="M13" i="1"/>
  <c r="M60" i="1" s="1"/>
  <c r="I50" i="1"/>
  <c r="H50" i="1" s="1"/>
  <c r="I42" i="1"/>
  <c r="H42" i="1" s="1"/>
  <c r="H39" i="1"/>
  <c r="H38" i="1"/>
  <c r="I24" i="1"/>
  <c r="H24" i="1" s="1"/>
  <c r="I23" i="1"/>
  <c r="H23" i="1" s="1"/>
  <c r="I22" i="1"/>
  <c r="H22" i="1" s="1"/>
  <c r="H16" i="1"/>
  <c r="I15" i="1"/>
  <c r="H15" i="1" s="1"/>
  <c r="H14" i="1"/>
  <c r="H13" i="1"/>
  <c r="F50" i="1"/>
  <c r="F46" i="1"/>
  <c r="G42" i="1"/>
  <c r="F42" i="1"/>
  <c r="F39" i="1"/>
  <c r="F38" i="1"/>
  <c r="F24" i="1"/>
  <c r="F23" i="1"/>
  <c r="G23" i="1"/>
  <c r="F22" i="1"/>
  <c r="F16" i="1"/>
  <c r="F15" i="1"/>
  <c r="F14" i="1"/>
  <c r="F13" i="1"/>
  <c r="D50" i="1"/>
  <c r="D46" i="1"/>
  <c r="E42" i="1"/>
  <c r="D42" i="1"/>
  <c r="D39" i="1"/>
  <c r="D38" i="1"/>
  <c r="D24" i="1"/>
  <c r="E24" i="1"/>
  <c r="E23" i="1"/>
  <c r="D23" i="1"/>
  <c r="E22" i="1"/>
  <c r="D22" i="1"/>
  <c r="D16" i="1"/>
  <c r="D15" i="1"/>
  <c r="E15" i="1"/>
  <c r="D14" i="1"/>
  <c r="E14" i="1"/>
  <c r="K14" i="1" s="1"/>
  <c r="DF60" i="1" l="1"/>
  <c r="AT60" i="1"/>
  <c r="CF50" i="1"/>
  <c r="CF83" i="1" s="1"/>
  <c r="DF91" i="1"/>
  <c r="BG77" i="1"/>
  <c r="CT76" i="1"/>
  <c r="CU76" i="1" s="1"/>
  <c r="BG85" i="1"/>
  <c r="CT75" i="1"/>
  <c r="CU75" i="1" s="1"/>
  <c r="BG86" i="1"/>
  <c r="CL69" i="1"/>
  <c r="BG79" i="1"/>
  <c r="BG82" i="1"/>
  <c r="BG81" i="1"/>
  <c r="CF16" i="1"/>
  <c r="CF23" i="1"/>
  <c r="CF13" i="1"/>
  <c r="CF22" i="1"/>
  <c r="CH69" i="1"/>
  <c r="CF24" i="1"/>
  <c r="CF42" i="1"/>
  <c r="CF84" i="1" s="1"/>
  <c r="CF15" i="1"/>
  <c r="BV69" i="1"/>
  <c r="BT69" i="1"/>
  <c r="BR60" i="1"/>
  <c r="BR69" i="1" s="1"/>
  <c r="BP69" i="1"/>
  <c r="BK60" i="1"/>
  <c r="BK69" i="1" s="1"/>
  <c r="BM69" i="1"/>
  <c r="BJ60" i="1"/>
  <c r="BI60" i="1"/>
  <c r="BG8" i="1"/>
  <c r="BG78" i="1" s="1"/>
  <c r="BG42" i="1"/>
  <c r="BG84" i="1" s="1"/>
  <c r="BG13" i="1"/>
  <c r="BG14" i="1"/>
  <c r="BG50" i="1"/>
  <c r="BG83" i="1" s="1"/>
  <c r="BG15" i="1"/>
  <c r="BG16" i="1"/>
  <c r="BG22" i="1"/>
  <c r="BG23" i="1"/>
  <c r="BG24" i="1"/>
  <c r="BE60" i="1"/>
  <c r="BF60" i="1"/>
  <c r="BD60" i="1"/>
  <c r="BC60" i="1"/>
  <c r="BA60" i="1"/>
  <c r="AY60" i="1"/>
  <c r="AX60" i="1"/>
  <c r="AW60" i="1"/>
  <c r="AV60" i="1"/>
  <c r="AU60" i="1"/>
  <c r="AS60" i="1"/>
  <c r="AR60" i="1"/>
  <c r="AQ60" i="1"/>
  <c r="AP60" i="1"/>
  <c r="AO60" i="1"/>
  <c r="Z50" i="1"/>
  <c r="AN60" i="1"/>
  <c r="AH39" i="1"/>
  <c r="Z24" i="1"/>
  <c r="AM60" i="1"/>
  <c r="AH15" i="1"/>
  <c r="AH46" i="1"/>
  <c r="AH42" i="1"/>
  <c r="AH38" i="1"/>
  <c r="AH22" i="1"/>
  <c r="AK60" i="1"/>
  <c r="Z16" i="1"/>
  <c r="AH50" i="1"/>
  <c r="J22" i="1"/>
  <c r="AH24" i="1"/>
  <c r="AH23" i="1"/>
  <c r="R16" i="1"/>
  <c r="Z42" i="1"/>
  <c r="Z23" i="1"/>
  <c r="K22" i="1"/>
  <c r="AH26" i="1"/>
  <c r="R23" i="1"/>
  <c r="Z14" i="1"/>
  <c r="AH16" i="1"/>
  <c r="AJ60" i="1"/>
  <c r="AI60" i="1"/>
  <c r="AG60" i="1"/>
  <c r="AF60" i="1"/>
  <c r="Z22" i="1"/>
  <c r="K23" i="1"/>
  <c r="Z15" i="1"/>
  <c r="Z13" i="1"/>
  <c r="S60" i="1"/>
  <c r="AD72" i="1"/>
  <c r="AD69" i="1"/>
  <c r="R14" i="1"/>
  <c r="J50" i="1"/>
  <c r="R24" i="1"/>
  <c r="K24" i="1"/>
  <c r="R42" i="1"/>
  <c r="J23" i="1"/>
  <c r="J46" i="1"/>
  <c r="R22" i="1"/>
  <c r="AA23" i="1"/>
  <c r="R50" i="1"/>
  <c r="J42" i="1"/>
  <c r="AA15" i="1"/>
  <c r="AA13" i="1"/>
  <c r="AA42" i="1"/>
  <c r="R15" i="1"/>
  <c r="AC60" i="1"/>
  <c r="AA14" i="1"/>
  <c r="AA22" i="1"/>
  <c r="J15" i="1"/>
  <c r="J16" i="1"/>
  <c r="J14" i="1"/>
  <c r="J13" i="1"/>
  <c r="J24" i="1"/>
  <c r="K42" i="1"/>
  <c r="S13" i="1"/>
  <c r="K15" i="1"/>
  <c r="AB14" i="1"/>
  <c r="AB60" i="1" s="1"/>
  <c r="J38" i="1"/>
  <c r="K50" i="1"/>
  <c r="J39" i="1"/>
  <c r="X60" i="1"/>
  <c r="X69" i="1" s="1"/>
  <c r="V60" i="1"/>
  <c r="U60" i="1"/>
  <c r="W60" i="1"/>
  <c r="T60" i="1"/>
  <c r="G60" i="1"/>
  <c r="P60" i="1"/>
  <c r="P72" i="1" s="1"/>
  <c r="L13" i="1"/>
  <c r="R13" i="1" s="1"/>
  <c r="N60" i="1"/>
  <c r="I60" i="1"/>
  <c r="H60" i="1"/>
  <c r="F60" i="1"/>
  <c r="D60" i="1"/>
  <c r="E60" i="1"/>
  <c r="CF60" i="1" l="1"/>
  <c r="CF75" i="1"/>
  <c r="CT88" i="1"/>
  <c r="CU88" i="1" s="1"/>
  <c r="CF76" i="1"/>
  <c r="BG76" i="1"/>
  <c r="BG75" i="1"/>
  <c r="BI69" i="1"/>
  <c r="BG60" i="1"/>
  <c r="BE69" i="1"/>
  <c r="BC69" i="1"/>
  <c r="BA69" i="1"/>
  <c r="AY69" i="1"/>
  <c r="AW69" i="1"/>
  <c r="AU69" i="1"/>
  <c r="AS69" i="1"/>
  <c r="AQ69" i="1"/>
  <c r="AO69" i="1"/>
  <c r="AM69" i="1"/>
  <c r="Z60" i="1"/>
  <c r="AK69" i="1"/>
  <c r="AH13" i="1"/>
  <c r="AH14" i="1"/>
  <c r="AI72" i="1"/>
  <c r="AI69" i="1"/>
  <c r="AF72" i="1"/>
  <c r="AF69" i="1"/>
  <c r="AA60" i="1"/>
  <c r="K60" i="1"/>
  <c r="J60" i="1"/>
  <c r="X72" i="1"/>
  <c r="L60" i="1"/>
  <c r="R60" i="1" s="1"/>
  <c r="R69" i="1" s="1"/>
  <c r="AB69" i="1"/>
  <c r="AB72" i="1"/>
  <c r="V69" i="1"/>
  <c r="V72" i="1"/>
  <c r="T72" i="1"/>
  <c r="T69" i="1"/>
  <c r="F69" i="1"/>
  <c r="P69" i="1"/>
  <c r="N72" i="1"/>
  <c r="N69" i="1"/>
  <c r="H69" i="1"/>
  <c r="H72" i="1"/>
  <c r="F72" i="1"/>
  <c r="D69" i="1"/>
  <c r="D72" i="1"/>
  <c r="CF88" i="1" l="1"/>
  <c r="BG88" i="1"/>
  <c r="Z69" i="1"/>
  <c r="AH60" i="1"/>
  <c r="J69" i="1"/>
  <c r="L69" i="1"/>
  <c r="L7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5" background="1" saveData="1">
    <webPr sourceData="1" parsePre="1" consecutive="1" xl2000="1" url="file:///C:/payday/DATAFILESPREVIEWR605.HTML"/>
  </connection>
  <connection id="2" xr16:uid="{00000000-0015-0000-FFFF-FFFF01000000}" name="Connection1" type="4" refreshedVersion="5" background="1" saveData="1">
    <webPr sourceData="1" parsePre="1" consecutive="1" xl2000="1" url="file:///C:/payday/DATAFILESPREVIEW0105.HTML"/>
  </connection>
  <connection id="3" xr16:uid="{D9742E0D-0163-4843-B758-3133FEA7AC19}" name="Connection10" type="4" refreshedVersion="8" background="1" saveData="1">
    <webPr sourceData="1" parsePre="1" consecutive="1" xl2000="1" url="file:///C:/payday/DATAFILESPREVIEW0141.HTML"/>
  </connection>
  <connection id="4" xr16:uid="{0767B60B-6D4A-473B-AB01-1D49BBF5CF00}" name="Connection11" type="4" refreshedVersion="5" background="1" saveData="1">
    <webPr sourceData="1" parsePre="1" consecutive="1" xl2000="1" url="file:///C:/payday/DATAFILESPREVIEWHA41.HTML"/>
  </connection>
  <connection id="5" xr16:uid="{5E3E60D2-E18D-4DC3-AACD-96666DDDD840}" name="Connection12" type="4" refreshedVersion="5" background="1" saveData="1">
    <webPr sourceData="1" parsePre="1" consecutive="1" xl2000="1" url="file:///C:/payday/datafiles/PREVIEWHI41.HTML"/>
  </connection>
  <connection id="6" xr16:uid="{00000000-0015-0000-FFFF-FFFF0D000000}" name="Connection2" type="4" refreshedVersion="5" background="1" saveData="1">
    <webPr sourceData="1" parsePre="1" consecutive="1" xl2000="1" url="file:///C:/payday/DATAFILESPREVIEW0105.HTML"/>
  </connection>
  <connection id="7" xr16:uid="{00000000-0015-0000-FFFF-FFFF18000000}" name="Connection3" type="4" refreshedVersion="5" background="1" saveData="1">
    <webPr sourceData="1" parsePre="1" consecutive="1" xl2000="1" url="file:///C:/payday/DATAFILESPREVIEW0105.HTML"/>
  </connection>
  <connection id="8" xr16:uid="{00000000-0015-0000-FFFF-FFFF23000000}" name="Connection4" type="4" refreshedVersion="5" background="1" saveData="1">
    <webPr sourceData="1" parsePre="1" consecutive="1" xl2000="1" url="file:///C:/payday/DATAFILESPREVIEW0105.HTML"/>
  </connection>
  <connection id="9" xr16:uid="{C6CF1835-F9AA-4457-A439-9CE756699A38}" name="Connection44" type="4" refreshedVersion="8" background="1" saveData="1">
    <webPr sourceData="1" parsePre="1" consecutive="1" xl2000="1" url="file:///C:/payday/DATAFILESPREVIEW0112.HTML"/>
  </connection>
  <connection id="10" xr16:uid="{765BAE95-BD0C-4EC5-B0F0-0C94B1F55784}" name="Connection45" type="4" refreshedVersion="8" background="1" saveData="1">
    <webPr sourceData="1" parsePre="1" consecutive="1" xl2000="1" url="file:///C:/payday/DATAFILESPREVIEW0112.HTML"/>
  </connection>
  <connection id="11" xr16:uid="{00000000-0015-0000-FFFF-FFFF25000000}" name="Connection5" type="4" refreshedVersion="5" background="1" saveData="1">
    <webPr sourceData="1" parsePre="1" consecutive="1" xl2000="1" url="file:///C:/payday/DATAFILESPREVIEW2205.HTML"/>
  </connection>
  <connection id="12" xr16:uid="{5FDC8A02-A041-4542-973E-5B2B37E07528}" name="Connection6" type="4" refreshedVersion="8" background="1" saveData="1">
    <webPr sourceData="1" parsePre="1" consecutive="1" xl2000="1" url="file:///C:/payday/DATAFILESPREVIEW0141.HTML"/>
  </connection>
  <connection id="13" xr16:uid="{61E2817E-18CF-4721-AFD8-D815EF136020}" name="Connection7" type="4" refreshedVersion="8" background="1" saveData="1">
    <webPr sourceData="1" parsePre="1" consecutive="1" xl2000="1" url="file:///C:/payday/DATAFILESPREVIEWFX41.HTML"/>
  </connection>
  <connection id="14" xr16:uid="{0FBD2D9C-B971-42B1-892E-6F79296C9A17}" name="Connection8" type="4" refreshedVersion="8" background="1" saveData="1">
    <webPr sourceData="1" parsePre="1" consecutive="1" xl2000="1" url="file:///C:/payday/DATAFILESPREVIEW0141.HTML"/>
  </connection>
  <connection id="15" xr16:uid="{10F7E422-55EC-4A4F-864E-5F2B08BCE1DC}" name="Connection9" type="4" refreshedVersion="8" background="1" saveData="1">
    <webPr sourceData="1" parsePre="1" consecutive="1" xl2000="1" url="file:///C:/payday/DATAFILESPREVIEW0141.HTML"/>
  </connection>
</connections>
</file>

<file path=xl/sharedStrings.xml><?xml version="1.0" encoding="utf-8"?>
<sst xmlns="http://schemas.openxmlformats.org/spreadsheetml/2006/main" count="39103" uniqueCount="11674">
  <si>
    <t>DEPARTMENT</t>
  </si>
  <si>
    <t>TECHNICAL ADMIN</t>
  </si>
  <si>
    <t>MASONS/CARPENTERS</t>
  </si>
  <si>
    <t xml:space="preserve">ENG DISTR PLANT    </t>
  </si>
  <si>
    <t xml:space="preserve">ENG DISTR TRANSPORT       </t>
  </si>
  <si>
    <t>WORKSHOPS</t>
  </si>
  <si>
    <t xml:space="preserve">ENG PAIL REMOVALS               </t>
  </si>
  <si>
    <t xml:space="preserve">ENG SEWER ADMIN           </t>
  </si>
  <si>
    <t xml:space="preserve">ENG DISPOSAL WORKS                 </t>
  </si>
  <si>
    <t xml:space="preserve">ENG SEWER RETICULATION          </t>
  </si>
  <si>
    <t>STORMWATER DRAINS</t>
  </si>
  <si>
    <t xml:space="preserve">ENG STR FOOTPATHS GUTTERS         </t>
  </si>
  <si>
    <t>TOWN PLANNING</t>
  </si>
  <si>
    <t>PROPERTIES AND ESTATES</t>
  </si>
  <si>
    <t xml:space="preserve">WATER ADMIN               </t>
  </si>
  <si>
    <t xml:space="preserve">WATER CONSERVATION PURIF   </t>
  </si>
  <si>
    <t xml:space="preserve">WATER JAMES KLEYNHANS     </t>
  </si>
  <si>
    <t xml:space="preserve">WATER RETICULATION             </t>
  </si>
  <si>
    <t>ELECTRICITY ADMIN</t>
  </si>
  <si>
    <t xml:space="preserve">ELECTRICITY DISTRIBUTION       </t>
  </si>
  <si>
    <t xml:space="preserve">CORPORATE SERVICES              </t>
  </si>
  <si>
    <t xml:space="preserve">CITY HALL &amp; OFFICES              </t>
  </si>
  <si>
    <t xml:space="preserve">COMMUNITY HALLS              </t>
  </si>
  <si>
    <t>COUNCIL</t>
  </si>
  <si>
    <t xml:space="preserve">HUMAN RESOURCES                  </t>
  </si>
  <si>
    <t xml:space="preserve">FINANCE ADMINISTRATION        </t>
  </si>
  <si>
    <t>STORES</t>
  </si>
  <si>
    <t xml:space="preserve">ADMIN &amp; SOCIAL DEVELOPMENT   </t>
  </si>
  <si>
    <t>CARAVAN PARK</t>
  </si>
  <si>
    <t xml:space="preserve">CEMETERIES            </t>
  </si>
  <si>
    <t xml:space="preserve">COMMONAGE              </t>
  </si>
  <si>
    <t xml:space="preserve">DOMESTIC REFUSE          </t>
  </si>
  <si>
    <t xml:space="preserve">PARKS ADMIN              </t>
  </si>
  <si>
    <t xml:space="preserve">PARKS TRANSPORT       </t>
  </si>
  <si>
    <t xml:space="preserve">FIRE CONTROL           </t>
  </si>
  <si>
    <t>LIBRARY</t>
  </si>
  <si>
    <t>REFUSE SITE</t>
  </si>
  <si>
    <t>ROADWORTHY</t>
  </si>
  <si>
    <t xml:space="preserve">PUBLIC HEALTH            </t>
  </si>
  <si>
    <t xml:space="preserve">NURSERY            </t>
  </si>
  <si>
    <t xml:space="preserve">SANITATION GENERAL          </t>
  </si>
  <si>
    <t xml:space="preserve">TRAFFIC                    </t>
  </si>
  <si>
    <t xml:space="preserve">SPORTS GROUNDS                     </t>
  </si>
  <si>
    <t xml:space="preserve">STR ISLANDS &amp; VERGES                </t>
  </si>
  <si>
    <t>MAYOR</t>
  </si>
  <si>
    <t>MUNICIPAL MANAGER</t>
  </si>
  <si>
    <t xml:space="preserve">IDP &amp; PERFOMANCE                     </t>
  </si>
  <si>
    <t xml:space="preserve">MEDIA &amp; COMMUNICATION        </t>
  </si>
  <si>
    <t xml:space="preserve">SPEC PROG UNIT            </t>
  </si>
  <si>
    <t>Sub-Total</t>
  </si>
  <si>
    <t xml:space="preserve">LESS: FIRE CONTROL           </t>
  </si>
  <si>
    <t>Net Total</t>
  </si>
  <si>
    <t>LED</t>
  </si>
  <si>
    <t>YTD AMOUNT SPENT</t>
  </si>
  <si>
    <t>NORMAL OVERTIME</t>
  </si>
  <si>
    <t>SHIFT HOURS</t>
  </si>
  <si>
    <t>Total overtime paid per  month</t>
  </si>
  <si>
    <t>R6 MAKANA MUNICIPALITY                    OVERIME HOURS REPORT                  PRINTED ON 2018/02/0( 6:19)  FOR 2018/01/25        PAGE     1</t>
  </si>
  <si>
    <t>NORMAL OVERTIME                                        STATUTORY O/T                                TOTALS</t>
  </si>
  <si>
    <t>________________________________________________________________________________   ______________________________________       ____________________</t>
  </si>
  <si>
    <t>|    O/T @ 1.5           O/T @ SUN          O/T @ 1.0            O/T P/H       |   | SUN (SHIFT)        P/H (SHIFT)     |       | T/HRS     O/T TOT|  ESS SERV</t>
  </si>
  <si>
    <t>DEPT                         EMPLOYEE NAME           HOURS    AMOUNT     HOURS    AMOUNT     HOURS    AMOUNT     HOURS    AMOUNT     HOURS    AMOUNT     HOURS    AMOUNT</t>
  </si>
  <si>
    <t>ENG DISTR PLANT              MR MM MPALALA           10.00    744.45       .00       .00       .00                 .00                 .00       .00       .00       .00            10.00    744.45    Y</t>
  </si>
  <si>
    <t>ENG DISTR PLANT              MR MG BUDAZA            29.00   2158.91      8.00    794.08       .00                 .00                 .00       .00       .00       .00            37.00   2952.99    Y</t>
  </si>
  <si>
    <t>ENG DISTR PLANT              MR Z PAYI               31.00   2307.80      8.00    794.08       .00                 .00                 .00       .00       .00       .00            39.00   3101.88    Y</t>
  </si>
  <si>
    <t>--------------------------------------------------------------------------------------------------------------------------------------------------------------------------------------------------------</t>
  </si>
  <si>
    <t>ENG DISTR PLANT                                      70.00   5211.16     16.00   1588.16       .00                 .00                 .00       .00       .00       .00            86.00   6799.32</t>
  </si>
  <si>
    <t>ENG DISTR TRANSPORT          MR MG ADAM               4.00    297.78       .00       .00       .00                 .00                 .00       .00       .00       .00             4.00    297.78    Y</t>
  </si>
  <si>
    <t>ENG DISTR TRANSPORT          MR ZJ ZWENI             47.00   4515.84      7.00    614.40       .00                 .00                 .00       .00       .00       .00            54.00   5130.24    Y</t>
  </si>
  <si>
    <t>ENG DISTR TRANSPORT                                  51.00   4813.62      7.00    614.40       .00                 .00                 .00       .00       .00       .00            58.00   5428.02</t>
  </si>
  <si>
    <t>ENG DISTR WORKSHOPS          MR WM DAMANE             8.00   1333.80      2.00    901.62       .00                 .00                 .00       .00       .00       .00            10.00   2235.42</t>
  </si>
  <si>
    <t>ENG DISTR WORKSHOPS          MR SF MGXOTENI           4.00    327.42       .00       .00       .00                 .00                 .00       .00       .00       .00             4.00    327.42</t>
  </si>
  <si>
    <t>ENG DISTR WORKSHOPS                                  12.00   1661.22      2.00    901.62       .00                 .00                 .00       .00       .00       .00            14.00   2562.84</t>
  </si>
  <si>
    <t>ENG PAIL REMOVALS            MR M MALONI             26.00   1818.96     16.00   1492.48       .00                 .00                 .00       .00       .00       .00            42.00   3311.44    Y</t>
  </si>
  <si>
    <t>ENG PAIL REMOVALS            MR S MELANI             14.00   1042.23     23.00   2282.98       .00                 .00                 .00       .00       .00       .00            37.00   3325.21</t>
  </si>
  <si>
    <t>ENG PAIL REMOVALS            MR VH NQEBEYA           31.00   2307.80      8.00    794.08       .00                 .00                 .00       .00       .00       .00            39.00   3101.88    Y</t>
  </si>
  <si>
    <t>ENG PAIL REMOVALS            X GIDANA                 4.00    297.78     11.00   1091.86       .00                 .00                 .00       .00       .00       .00            15.00   1389.64    Y</t>
  </si>
  <si>
    <t>ENG PAIL REMOVALS            MR L NOJOZI             51.00   3707.19     37.00    872.28       .00                 .00                 .00       .00       .00       .00            88.00   4579.47    Y</t>
  </si>
  <si>
    <t>ENG PAIL REMOVALS            MR X KULATI              4.00    290.76       .00       .00       .00                 .00                 .00       .00       .00       .00             4.00    290.76    Y</t>
  </si>
  <si>
    <t>ENG PAIL REMOVALS            MR ZJ ZWENI             28.50   2626.56     29.00   3563.52       .00                 .00               32.00    983.04     16.00    983.04           105.50   9037.16    Y</t>
  </si>
  <si>
    <t>ENG PAIL REMOVALS            MR KM NKOLONGO          16.00   1163.04     22.00   2132.24       .00                 .00                 .00       .00       .00       .00            38.00   3295.28    Y</t>
  </si>
  <si>
    <t>ENG PAIL REMOVALS            MR L NAZO               16.00    985.20      7.00    574.70       .00                 .00                 .00       .00       .00       .00            23.00   1559.90</t>
  </si>
  <si>
    <t>ENG PAIL REMOVALS            MR MK JACISA            10.00    615.75      4.00   1231.50       .00                 .00                 .00       .00       .00       .00            14.00   1847.25</t>
  </si>
  <si>
    <t>ENG PAIL REMOVALS            MR V DOLO               29.00   1785.68     10.00    907.70       .00                 .00                 .00       .00       .00       .00            39.00   2693.38    Y</t>
  </si>
  <si>
    <t>ENG PAIL REMOVALS            MR TH KAMANA            10.00    615.75       .00       .00       .00                 .00                 .00       .00       .00       .00            10.00    615.75    Y</t>
  </si>
  <si>
    <t>ENG PAIL REMOVALS            MR SM MONKIE            23.00   1416.23     11.00    903.10       .00                 .00                 .00       .00       .00       .00            34.00   2319.33    Y</t>
  </si>
  <si>
    <t>ENG PAIL REMOVALS            MR M BENTELE            23.00   1416.23       .00       .00       .00                 .00                 .00       .00       .00       .00            23.00   1416.23</t>
  </si>
  <si>
    <t>ENG PAIL REMOVALS            MR ME KULA              33.00   2031.98     23.00    574.70       .00                 .00                 .00       .00       .00       .00            56.00   2606.68</t>
  </si>
  <si>
    <t>ENG PAIL REMOVALS            MR BR MGQOBELE          16.00    985.20      7.00    574.70       .00                 .00                 .00       .00       .00       .00            23.00   1559.90    Y</t>
  </si>
  <si>
    <t>R6 MAKANA MUNICIPALITY                    OVERIME HOURS REPORT                  PRINTED ON 2018/02/0( 6:19)  FOR 2018/01/25        PAGE     2</t>
  </si>
  <si>
    <t>ENG PAIL REMOVALS                                   334.50  23106.34    208.00  16995.84       .00                 .00               32.00    983.04     16.00    983.04           590.50  42949.26</t>
  </si>
  <si>
    <t>ENG SEWER ADMIN              MR S THETHANI             .00       .00       .00       .00       .00                 .00               48.00   1191.36     36.00   1786.68            84.00   2978.04    Y</t>
  </si>
  <si>
    <t>ENG SEWER ADMIN              MR S NASE               60.00   3694.50       .00       .00       .00                 .00                 .00       .00       .00       .00            60.00   3694.50    Y</t>
  </si>
  <si>
    <t>ENG SEWER ADMIN              MR L JEWELL              4.00    246.30       .00       .00       .00                 .00                 .00       .00       .00       .00             4.00    246.30    Y</t>
  </si>
  <si>
    <t>ENG SEWER ADMIN              MR T RALO                4.00    246.30     11.00    903.10       .00                 .00                 .00       .00       .00       .00            15.00   1149.40    Y</t>
  </si>
  <si>
    <t>ENG SEWER ADMIN              MR M VAMVA              14.00   1452.57     11.00   1521.74       .00                 .00                 .00       .00       .00       .00            25.00   2974.31    Y</t>
  </si>
  <si>
    <t>ENG SEWER ADMIN              MR A ZUZANI             33.00   3423.92     23.00   3181.82       .00                 .00                 .00       .00       .00       .00            56.00   6605.74    Y</t>
  </si>
  <si>
    <t>ENG SEWER ADMIN                                     115.00   9063.59     45.00   5606.66       .00                 .00               48.00   1191.36     36.00   1786.68           244.00  17648.29</t>
  </si>
  <si>
    <t>ENG DISPOSAL WORKS           MR MM FRANS             19.00   1483.14     12.00   1248.96       .00                 .00                 .00       .00       .00       .00            31.00   2732.10    Y</t>
  </si>
  <si>
    <t>ENG DISPOSAL WORKS           MR MB MANKAYI             .00       .00       .00       .00       .00                 .00               36.00   1089.72     36.00   2179.44            72.00   3692.04    Y</t>
  </si>
  <si>
    <t>ENG DISPOSAL WORKS           MR NW MKOLO             22.00   2719.20     19.00   3131.20       .00                 .00                 .00       .00     24.00   1977.60            65.00   7828.00    Y</t>
  </si>
  <si>
    <t>ENG DISPOSAL WORKS           MR M MZIZI              11.00   1062.93       .00       .00       .00                 .00               48.00   1546.08     36.00   2319.12            95.00   5562.45    Y</t>
  </si>
  <si>
    <t>ENG DISPOSAL WORKS           MR TD SAKI              11.00    998.91     11.00   1331.88       .00                 .00               12.00    363.24       .00       .00            34.00   3328.35    Y</t>
  </si>
  <si>
    <t>ENG DISPOSAL WORKS           MR PJ SOMPANI           13.00   1014.78      6.00    624.48       .00                 .00                 .00       .00       .00       .00            19.00   1639.26    Y</t>
  </si>
  <si>
    <t>ENG DISPOSAL WORKS           MR SC NZWANA              .00       .00       .00       .00       .00                 .00               48.00   1510.08     36.00   2264.76            84.00   3774.84    Y</t>
  </si>
  <si>
    <t>ENG DISPOSAL WORKS           MR M SPEELMAN           26.00   1935.57     16.00   1588.16       .00                 .00                 .00       .00       .00       .00            42.00   3523.73    Y</t>
  </si>
  <si>
    <t>ENG DISPOSAL WORKS           MR M JANUARY            13.00    967.79     11.00   1091.86       .00                 .00                 .00       .00       .00       .00            24.00   2059.65    Y</t>
  </si>
  <si>
    <t>ENG DISPOSAL WORKS           MR SG NKOLONGO            .00       .00     12.00   1373.28       .00                 .00               12.00    343.32       .00       .00            24.00   1716.60    Y</t>
  </si>
  <si>
    <t>ENG DISPOSAL WORKS           MR M PHINYANA             .00       .00       .00       .00       .00                 .00                 .00       .00       .00       .00              .00    422.88    Y</t>
  </si>
  <si>
    <t>ENG DISPOSAL WORKS           MRS S SOMAGU            56.00   7365.12       .00       .00       .00                 .00               36.00   1578.24     12.00   1052.16           104.00   9995.52    Y</t>
  </si>
  <si>
    <t>ENG DISPOSAL WORKS           MR W SOKE                 .00       .00       .00       .00       .00                 .00               12.00    526.08       .00       .00            12.00    526.08    Y</t>
  </si>
  <si>
    <t>ENG DISPOSAL WORKS           MR L PLANGA              6.00    436.14      6.00    581.52       .00                 .00                 .00       .00       .00       .00            12.00   1017.66    Y</t>
  </si>
  <si>
    <t>ENG DISPOSAL WORKS           MISS V NCULA              .00       .00     14.50   1190.45       .00                 .00                 .00       .00       .00       .00            14.50   1190.45    Y</t>
  </si>
  <si>
    <t>ENG DISPOSAL WORKS           MR B CANGWENI            8.00    492.60      6.00    492.60       .00                 .00                 .00       .00       .00       .00            14.00    985.20    Y</t>
  </si>
  <si>
    <t>ENG DISPOSAL WORKS           MR MS MAZUNGULA         14.00    862.05     24.00   1970.40       .00                 .00                 .00       .00       .00       .00            38.00   2832.45</t>
  </si>
  <si>
    <t>ENG DISPOSAL WORKS           MR DA NGQANDANA          8.00    492.60      6.00    492.60       .00                 .00                 .00       .00       .00       .00            14.00    985.20</t>
  </si>
  <si>
    <t>ENG DISPOSAL WORKS                                  207.00  19830.83    143.50  15117.39       .00                 .00              204.00   6956.76    144.00   9793.08           698.50  53812.46</t>
  </si>
  <si>
    <t>R6 MAKANA MUNICIPALITY                    OVERIME HOURS REPORT                  PRINTED ON 2018/02/0( 6:19)  FOR 2018/01/25        PAGE     3</t>
  </si>
  <si>
    <t>ENG SEWER RETICULATION       MR R FRANCIS              .00       .00       .00       .00       .00                 .00               12.00    578.52       .00       .00            12.00    578.52    Y</t>
  </si>
  <si>
    <t>ENG SEWER RETICULATION       MR Z JAMES               9.50    707.23     38.00   3771.88       .00                 .00                 .00       .00       .00       .00            47.50   4479.11    Y</t>
  </si>
  <si>
    <t>ENG SEWER RETICULATION       MR JR RALO              23.00   1712.24       .00   1091.86       .00                 .00                 .00       .00       .00       .00            23.00   2804.10    Y</t>
  </si>
  <si>
    <t>ENG SEWER RETICULATION       MR K NQEBE              51.00   8109.00       .00       .00       .00                 .00                 .00       .00       .00       .00            51.00   8109.00    Y</t>
  </si>
  <si>
    <t>ENG SEWER RETICULATION       MR N KRIEL              24.50   1508.59     21.50   1272.55       .00                 .00                 .00       .00       .00       .00            46.00   2781.14</t>
  </si>
  <si>
    <t>ENG SEWER RETICULATION                              108.00  12037.06     59.50   6136.29       .00                 .00               12.00    578.52       .00       .00           179.50  18751.87</t>
  </si>
  <si>
    <t>ENG STORMWATER DRAINS        MR CE BARTLETT           4.00    429.00       .00       .00       .00                 .00                 .00       .00       .00       .00             4.00    429.00</t>
  </si>
  <si>
    <t>ENG STORMWATER DRAINS                                 4.00    429.00       .00       .00       .00                 .00                 .00       .00       .00       .00             4.00    429.00</t>
  </si>
  <si>
    <t>ENG STR FOOTPATHS GUTTERS    MR BG BAMBISO           48.00   3208.41     22.00    754.92       .00                 .00                 .00       .00       .00       .00            70.00   3963.33</t>
  </si>
  <si>
    <t>ENG STR FOOTPATHS GUTTERS    MR VJ JONAS              8.50    589.31     10.00    924.40       .00                 .00                 .00       .00       .00       .00            18.50   1513.71</t>
  </si>
  <si>
    <t>ENG STR FOOTPATHS GUTTERS    MR NA JANUARY            4.50    311.99       .00       .00       .00                 .00                 .00       .00       .00       .00             4.50    311.99</t>
  </si>
  <si>
    <t>ENG STR FOOTPATHS GUTTERS                            61.00   4109.71     32.00   1679.32       .00                 .00                 .00       .00       .00       .00            93.00   5789.03</t>
  </si>
  <si>
    <t>TOWN PLANNING                MS T MAGILINDANE         9.00    554.18       .00       .00       .00                 .00                 .00       .00       .00       .00             9.00    554.18</t>
  </si>
  <si>
    <t>TOWN PLANNING                                         9.00    554.18       .00       .00       .00                 .00                 .00       .00       .00       .00             9.00    554.18</t>
  </si>
  <si>
    <t>WATER CONSERVATION PURIF     MR TN JILANA            11.00    998.91       .00       .00       .00                 .00               12.00    363.24       .00       .00            23.00   2207.91    0</t>
  </si>
  <si>
    <t>WATER CONSERVATION PURIF     MR MM MAKOMBE           24.00   1744.56     14.00   1356.88       .00                 .00                 .00       .00       .00       .00            38.00   3101.44    Y</t>
  </si>
  <si>
    <t>WATER CONSERVATION PURIF     MR NW SKEPE             22.00   1637.79      2.00    402.58       .00                 .00                 .00       .00       .00       .00            24.00   2040.37    Y</t>
  </si>
  <si>
    <t>WATER CONSERVATION PURIF     MR ZP DAVANE            20.50   3035.64     32.00   6318.08       .00                 .00                 .00       .00       .00       .00            52.50   9353.72    Y</t>
  </si>
  <si>
    <t>WATER CONSERVATION PURIF     MR SM HANI               8.00   1077.36     24.00   4309.44       .00                 .00               24.00   1077.36     24.00   2154.72            80.00   9429.40    Y</t>
  </si>
  <si>
    <t>WATER CONSERVATION PURIF     MR TJ JILANA            11.00   1062.93       .00       .00       .00                 .00               36.00   1159.56     36.00   2319.12            83.00   5070.21    Y</t>
  </si>
  <si>
    <t>WATER CONSERVATION PURIF     MR Z NGUMBELA           23.00   1712.24      2.00    402.58       .00                 .00                 .00       .00       .00       .00            25.00   2114.82    Y</t>
  </si>
  <si>
    <t>WATER CONSERVATION PURIF     MS KM MADINDA             .00       .00       .00       .00       .00                 .00               40.00   1928.40     24.00   2313.84            64.00   5123.24    Y</t>
  </si>
  <si>
    <t>WATER CONSERVATION PURIF     MR FN MAVELA            21.00   3036.91     18.50   3567.17       .00                 .00                 .00       .00       .00       .00            39.50   7203.16    Y</t>
  </si>
  <si>
    <t>WATER CONSERVATION PURIF     MS N MNGXUMA             8.00    773.04     16.00   2061.44       .00                 .00                 .00       .00       .00       .00            24.00   2834.48    Y</t>
  </si>
  <si>
    <t>WATER CONSERVATION PURIF     MR NM NDOLO             38.00   2634.54      7.00    647.08       .00                 .00                 .00       .00       .00       .00            45.00   3281.62    Y</t>
  </si>
  <si>
    <t>WATER CONSERVATION PURIF     MR MG FAKU              32.00   2218.56     26.00   2403.44       .00                 .00                 .00       .00       .00       .00            58.00   4622.00    Y</t>
  </si>
  <si>
    <t>R6 MAKANA MUNICIPALITY                    OVERIME HOURS REPORT                  PRINTED ON 2018/02/0( 6:19)  FOR 2018/01/25        PAGE     4</t>
  </si>
  <si>
    <t>WATER CONSERVATION PURIF     MR B SPEELMAN           30.50   2114.57       .00       .00       .00                 .00                 .00       .00       .00       .00            30.50   2114.57    Y</t>
  </si>
  <si>
    <t>WATER CONSERVATION PURIF     MR X NTETHE              8.00    554.64     17.00   1571.48       .00                 .00                 .00       .00       .00       .00            25.00   2126.12    Y</t>
  </si>
  <si>
    <t>WATER CONSERVATION PURIF     MR SJ NONXUBA           11.00   1013.76       .00       .00       .00                 .00               36.00   1105.92     12.00    737.28            59.00   3702.72    Y</t>
  </si>
  <si>
    <t>WATER CONSERVATION PURIF     MR M SKAAP              24.00   1663.92     14.00   1294.16       .00                 .00                 .00       .00       .00       .00            38.00   2958.08    Y</t>
  </si>
  <si>
    <t>WATER CONSERVATION PURIF     MR A HELENI               .00       .00       .00       .00       .00                 .00               40.00    924.40     24.00   1109.28            64.00   2668.00    Y</t>
  </si>
  <si>
    <t>WATER CONSERVATION PURIF     MR M TOKOTA             22.00   1525.26     11.00   1016.84       .00                 .00                 .00       .00       .00       .00            33.00   2542.10    Y</t>
  </si>
  <si>
    <t>WATER CONSERVATION PURIF     MR T BAVUMA               .00       .00     12.00   1109.28       .00                 .00                 .00       .00       .00       .00            12.00   1109.28    Y</t>
  </si>
  <si>
    <t>WATER CONSERVATION PURIF     MR EP JACOBS             8.00    554.64      8.00    739.52       .00                 .00                 .00       .00       .00       .00            16.00   1294.16</t>
  </si>
  <si>
    <t>WATER CONSERVATION PURIF     MR M MBEKELE             8.00    554.64      6.00    554.64       .00                 .00                 .00       .00       .00       .00            14.00   1109.28    Y</t>
  </si>
  <si>
    <t>WATER CONSERVATION PURIF     MR J LEON               54.50   4905.00     72.00    660.00       .00                 .00                 .00       .00       .00       .00           126.50   5565.00    Y</t>
  </si>
  <si>
    <t>WATER CONSERVATION PURIF     MR X SODLADLA             .00       .00       .00       .00       .00                 .00               12.00    246.36       .00       .00            12.00   1092.12    Y</t>
  </si>
  <si>
    <t>WATER CONSERVATION PURIF     MR AS BOTILE              .00       .00       .00       .00       .00                 .00                 .00       .00       .00       .00              .00     70.48    Y</t>
  </si>
  <si>
    <t>WATER CONSERVATION PURIF     MR M SOLANI              2.00    171.66       .00       .00       .00                 .00               36.00   1029.96     36.00   2059.92            74.00   3790.14    Y</t>
  </si>
  <si>
    <t>WATER CONSERVATION PURIF     MR OO MBOMBO             8.00    492.60       .00       .00       .00                 .00                 .00       .00       .00       .00             8.00    492.60</t>
  </si>
  <si>
    <t>WATER CONSERVATION PURIF     MR LL KALIPA             8.00    492.60       .00       .00       .00                 .00                 .00       .00       .00       .00             8.00    563.08</t>
  </si>
  <si>
    <t>WATER CONSERVATION PURIF     MS N FIHLANI            24.00   1477.80      8.00    656.80       .00                 .00                8.00    164.24       .00       .00            40.00   2439.80</t>
  </si>
  <si>
    <t>WATER CONSERVATION PURIF                            426.50  35453.57    289.50  29071.41       .00                 .00              244.00   7999.44    156.00  10694.16          1116.00  90019.90</t>
  </si>
  <si>
    <t>WATER JAMES KLEYNHANS        MR ZR ADAM              12.00   1526.22     12.00   4069.92       .00                 .00               36.00   1526.40     24.00   2034.96            84.00   9474.66    Y</t>
  </si>
  <si>
    <t>WATER JAMES KLEYNHANS        MR VA JACOBS              .00       .00       .00       .00       .00                 .00               24.00    737.28     24.00   1474.56            48.00   2317.56    Y</t>
  </si>
  <si>
    <t>WATER JAMES KLEYNHANS        MS N GONGQOBE             .00       .00       .00       .00       .00                 .00               32.00   1471.04     16.00   1471.04            48.00   3823.08    Y</t>
  </si>
  <si>
    <t>WATER JAMES KLEYNHANS        MR SS MTONGA              .00       .00       .00   1365.84       .00                 .00               36.00   2048.76     12.00   1365.84            48.00   5203.32    Y</t>
  </si>
  <si>
    <t>WATER JAMES KLEYNHANS        MR MM MGOGOSHE            .00       .00       .00       .00       .00                 .00                8.00    350.72       .00       .00             8.00    491.68    Y</t>
  </si>
  <si>
    <t>WATER JAMES KLEYNHANS        MR L SHEYI              23.00   3024.96      6.00   1052.16       .00                 .00                 .00       .00       .00       .00            29.00   4711.44    Y</t>
  </si>
  <si>
    <t>WATER JAMES KLEYNHANS        MR ME BANISI            24.00   1477.80       .00       .00       .00                 .00                 .00       .00       .00       .00            24.00   1477.80    Y</t>
  </si>
  <si>
    <t>WATER JAMES KLEYNHANS        MR MN MANTLA            66.00   3694.50       .00       .00       .00                 .00                 .00       .00       .00       .00            66.00   3694.50    Y</t>
  </si>
  <si>
    <t>WATER JAMES KLEYNHANS        MR NL SMILE               .00       .00       .00       .00       .00                 .00               48.00    985.44     36.00   1477.80            84.00   2991.84</t>
  </si>
  <si>
    <t>WATER JAMES KLEYNHANS        MR BW MONDI               .00       .00       .00       .00       .00                 .00                 .00       .00       .00       .00              .00    634.32</t>
  </si>
  <si>
    <t>WATER JAMES KLEYNHANS                               125.00   9723.48     18.00   6487.92       .00                 .00              184.00   7119.64    112.00   7824.20           439.00  34820.20</t>
  </si>
  <si>
    <t>R6 MAKANA MUNICIPALITY                    OVERIME HOURS REPORT                  PRINTED ON 2018/02/0( 6:19)  FOR 2018/01/25        PAGE     5</t>
  </si>
  <si>
    <t>WATER RETICULATION           MR D NGQINZI            51.00   3796.70       .00       .00       .00                 .00                 .00       .00       .00       .00            51.00   3796.70    Y</t>
  </si>
  <si>
    <t>WATER RETICULATION           MR MP MKALIPI           52.00   7885.02     14.00   1617.44       .00                 .00                 .00       .00       .00       .00            66.00   9502.46    Y</t>
  </si>
  <si>
    <t>WATER RETICULATION           MR TW MTSHIZANA         34.00   5155.59     26.00   5256.68       .00                 .00                 .00       .00       .00       .00            60.00  10412.27    Y</t>
  </si>
  <si>
    <t>WATER RETICULATION           MR LL BASIE             50.00   3871.14     26.00    794.08       .00                 .00                 .00       .00       .00       .00            76.00   4665.22    Y</t>
  </si>
  <si>
    <t>WATER RETICULATION           MR A HAWULANA           51.00   3796.70       .00       .00       .00                 .00                 .00       .00       .00       .00            51.00   3796.70    Y</t>
  </si>
  <si>
    <t>WATER RETICULATION           MR M MNTWINI            42.00   7002.45      9.00   2000.70       .00                 .00                 .00       .00       .00       .00            51.00   9003.15    Y</t>
  </si>
  <si>
    <t>WATER RETICULATION           MR L MLOLA              42.00   5931.45      8.00   1506.40       .00                 .00                 .00       .00       .00       .00            50.00   7437.85    Y</t>
  </si>
  <si>
    <t>WATER RETICULATION           MR EB STEYN              4.00    277.32       .00       .00       .00                 .00                 .00       .00       .00       .00             4.00    277.32</t>
  </si>
  <si>
    <t>WATER RETICULATION           MR LM DLAMINI            9.00   1947.78      7.00   2019.92       .00                 .00                 .00       .00       .00       .00            16.00   3967.70</t>
  </si>
  <si>
    <t>WATER RETICULATION           MR A BRUINTJIES         46.00   2970.45     12.00   1033.20       .00                 .00                 .00       .00       .00       .00            58.00   4003.65    Y</t>
  </si>
  <si>
    <t>WATER RETICULATION           MR C BASSON             39.00   2401.43      7.00    574.70       .00                 .00                 .00       .00       .00       .00            46.00   2976.13    Y</t>
  </si>
  <si>
    <t>WATER RETICULATION           MR MN NTLOKWANA         32.00   1970.40      8.00    656.80       .00                 .00                 .00       .00       .00       .00            40.00   2627.20    Y</t>
  </si>
  <si>
    <t>WATER RETICULATION           MS F MANYATI            25.50   1570.16       .00       .00       .00                 .00                 .00       .00       .00       .00            25.50   1570.16    Y</t>
  </si>
  <si>
    <t>WATER RETICULATION           MS N KAYINGANA          26.00   1600.95      7.00    574.70       .00                 .00                 .00       .00       .00       .00            33.00   2175.65    Y</t>
  </si>
  <si>
    <t>WATER RETICULATION           MISS N MGOGO            41.00   2278.28     26.00   1888.30       .00                 .00                 .00       .00       .00       .00            67.00   4166.58    Y</t>
  </si>
  <si>
    <t>WATER RETICULATION           MR T MTWECU             32.50   2001.19     14.00   1149.40       .00                 .00                 .00       .00       .00       .00            46.50   3150.59    Y</t>
  </si>
  <si>
    <t>WATER RETICULATION           MRS NJ SUKULA           51.00   2463.00       .00       .00       .00                 .00                 .00       .00       .00       .00            51.00   2463.00</t>
  </si>
  <si>
    <t>WATER RETICULATION           MR MV NGUMBELA          51.00   3140.33     15.00    738.90       .00                 .00                 .00       .00       .00       .00            66.00   3879.23    Y</t>
  </si>
  <si>
    <t>WATER RETICULATION           MR N BHANCI             24.00   1477.80       .00       .00       .00                 .00                 .00       .00       .00       .00            24.00   1477.80    Y</t>
  </si>
  <si>
    <t>WATER RETICULATION           MR PB DYUBULU           38.00   2339.85     26.00   1806.20       .00                 .00                 .00       .00       .00       .00            64.00   4146.05    Y</t>
  </si>
  <si>
    <t>WATER RETICULATION           MR SI DYONGOMAN         50.00   3078.75     26.00    821.00       .00                 .00                 .00       .00       .00       .00            76.00   3899.75    Y</t>
  </si>
  <si>
    <t>WATER RETICULATION           MR S NQEBE              23.00   1416.23      2.00    333.00       .00                 .00                 .00       .00       .00       .00            25.00   1749.23</t>
  </si>
  <si>
    <t>WATER RETICULATION           MR MA NTOZINI            8.50    523.39       .00       .00       .00                 .00                 .00       .00       .00       .00             8.50    523.39    Y</t>
  </si>
  <si>
    <t>WATER RETICULATION           MS NT JACK              23.00   1416.22      2.00    333.00       .00                 .00                 .00       .00       .00       .00            25.00   1749.22    Y</t>
  </si>
  <si>
    <t>WATER RETICULATION                                  845.50  70312.58    235.00  23104.42       .00                 .00                 .00       .00       .00       .00          1080.50  93417.00</t>
  </si>
  <si>
    <t>ELECTRICITY DISTRIBUTION     MR ZG TOKWE             51.50   8792.60     17.00   1934.94       .00                 .00                 .00       .00       .00       .00            68.50  10727.54    Y</t>
  </si>
  <si>
    <t>ELECTRICITY DISTRIBUTION     MR DB GOMBA             18.00   1340.01       .00       .00       .00                 .00                 .00       .00       .00       .00            18.00   1340.01    Y</t>
  </si>
  <si>
    <t>ELECTRICITY DISTRIBUTION     MR L MBUYEPHI           27.00   4293.00     15.00   3180.00       .00                 .00                 .00       .00       .00       .00            42.00   7473.00    Y</t>
  </si>
  <si>
    <t>R6 MAKANA MUNICIPALITY                    OVERIME HOURS REPORT                  PRINTED ON 2018/02/0( 6:19)  FOR 2018/01/25        PAGE     6</t>
  </si>
  <si>
    <t>ELECTRICITY DISTRIBUTION     MR X QHINGA             42.00   3126.69     12.50   2448.49       .00                 .00                 .00       .00       .00       .00            54.50   5575.18    Y</t>
  </si>
  <si>
    <t>ELECTRICITY DISTRIBUTION     MR AD SPHERE            22.00   1637.79      6.00    595.56       .00                 .00                 .00       .00       .00       .00            28.00   2233.35    Y</t>
  </si>
  <si>
    <t>ELECTRICITY DISTRIBUTION     MR Z MATOMANA           11.00   1196.75       .00       .00       .00                 .00                 .00       .00       .00       .00            11.00   1267.23    Y</t>
  </si>
  <si>
    <t>ELECTRICITY DISTRIBUTION     SN MATIWANA             21.50   1600.57     13.50   1340.01       .00                 .00                 .00       .00       .00       .00            35.00   2940.58    Y</t>
  </si>
  <si>
    <t>ELECTRICITY DISTRIBUTION     MR A JUJU               33.00   2456.69     17.00   1687.42       .00                 .00                 .00       .00       .00       .00            50.00   4144.11    Y</t>
  </si>
  <si>
    <t>ELECTRICITY DISTRIBUTION     MR T MAME               37.00   2754.47      8.50    843.71       .00                 .00                4.00     99.28       .00       .00            49.50   3697.46    Y</t>
  </si>
  <si>
    <t>ELECTRICITY DISTRIBUTION     MS N MKOKELI-NTLOKO     27.00   4609.71      5.50   1252.02       .00                 .00                 .00       .00       .00       .00            32.50   5861.73    Y</t>
  </si>
  <si>
    <t>ELECTRICITY DISTRIBUTION     MR Z VANI               20.50   3417.86      8.50   1889.55       .00                 .00                 .00       .00       .00       .00            29.00   5307.41    Y</t>
  </si>
  <si>
    <t>ELECTRICITY DISTRIBUTION     MISS NY KALASE          25.50   1810.37     23.00   2177.18       .00                 .00                 .00       .00       .00       .00            48.50   3987.55    Y</t>
  </si>
  <si>
    <t>ELECTRICITY DISTRIBUTION     MR M DUDA               56.50   4410.39      7.50    422.12       .00                 .00                 .00       .00       .00       .00            64.00   4832.51    Y</t>
  </si>
  <si>
    <t>ELECTRICITY DISTRIBUTION     MR VX GONGQA            17.50   1184.93     27.00   2437.56       .00                 .00                 .00       .00       .00       .00            44.50   3675.35    Y</t>
  </si>
  <si>
    <t>ELECTRICITY DISTRIBUTION     MR DA DOUDES            28.00   1850.94       .00       .00       .00                 .00                 .00       .00       .00       .00            28.00   1850.94    Y</t>
  </si>
  <si>
    <t>ELECTRICITY DISTRIBUTION     MR MV TABATA            17.50   1156.84       .00       .00       .00                 .00                 .00       .00       .00       .00            17.50   1231.73    Y</t>
  </si>
  <si>
    <t>ELECTRICITY DISTRIBUTION     MR S MTANA              20.50   1355.15       .00       .00       .00                 .00                 .00       .00       .00       .00            20.50   1355.15    Y</t>
  </si>
  <si>
    <t>ELECTRICITY DISTRIBUTION     MR AP HLUTHA            56.00   2810.16     24.00   2497.92       .00                 .00                 .00       .00       .00       .00            80.00   5308.08    Y</t>
  </si>
  <si>
    <t>ELECTRICITY DISTRIBUTION     MR S LANGA              23.50   3736.50     23.00   4876.00       .00                 .00                 .00       .00       .00       .00            46.50   8612.50    Y</t>
  </si>
  <si>
    <t>ELECTRICITY DISTRIBUTION     MISS NA MLOTANA         37.50  15502.50      5.50   1166.00       .00                 .00                 .00       .00       .00       .00            43.00   7128.50    Y</t>
  </si>
  <si>
    <t>ELECTRICITY DISTRIBUTION     MR TH HULUSHE           12.00    831.96     14.00   1294.16       .00                 .00                 .00       .00       .00       .00            26.00   2126.12    Y</t>
  </si>
  <si>
    <t>ELECTRICITY DISTRIBUTION     MR SC RAMBA             18.50   2941.50     13.50   2862.00       .00                 .00                 .00       .00       .00       .00            32.00   5803.50    Y</t>
  </si>
  <si>
    <t>ELECTRICITY DISTRIBUTION     MISS N COSSIE           20.00   1354.20      6.00    541.68       .00                 .00                 .00       .00       .00       .00            26.00   1895.88    Y</t>
  </si>
  <si>
    <t>ELECTRICITY DISTRIBUTION     MR L TYALA               7.50    484.31      9.00    774.90       .00                 .00                 .00       .00       .00       .00            16.50   1312.07    Y</t>
  </si>
  <si>
    <t>ELECTRICITY DISTRIBUTION     MR N LUPUWANA           27.00   4192.16      6.00   1242.12       .00                 .00                 .00       .00       .00       .00            33.00   5434.28    Y</t>
  </si>
  <si>
    <t>ELECTRICITY DISTRIBUTION     MR S SOMYA              30.50   5085.11     13.50   3001.05       .00                 .00                 .00       .00       .00       .00            44.00   8086.16    Y</t>
  </si>
  <si>
    <t>ELECTRICITY DISTRIBUTION     MR KR NGONYAMA          18.00   2794.77     14.00   2898.28       .00                 .00                 .00       .00       .00       .00            32.00   5693.05    Y</t>
  </si>
  <si>
    <t>ELECTRICITY DISTRIBUTION                            726.50  86727.93    289.50  41362.67       .00                 .00                4.00     99.28       .00       .00          1020.00 118900.97</t>
  </si>
  <si>
    <t>CITY HALL &amp; OFFICES          MR SE MANKAYI           17.00   1391.54     12.00   1309.68       .00                 .00                 .00       .00       .00       .00            29.00   2701.22</t>
  </si>
  <si>
    <t>CITY HALL &amp; OFFICES          MISS P BUWA               .00       .00      3.50    366.16       .00                 .00                 .00       .00       .00       .00             3.50    366.16</t>
  </si>
  <si>
    <t>CITY HALL &amp; OFFICES                                  17.00   1391.54     15.50   1675.84       .00                 .00                 .00       .00       .00       .00            32.50   3067.38</t>
  </si>
  <si>
    <t>R6 MAKANA MUNICIPALITY                    OVERIME HOURS REPORT                  PRINTED ON 2018/02/0( 6:19)  FOR 2018/01/25        PAGE     7</t>
  </si>
  <si>
    <t>COMMUNITY HALLS              MR MS NKONTSO            3.00    245.57      3.00    442.63       .00                 .00                 .00       .00       .00       .00             6.00    688.20    0</t>
  </si>
  <si>
    <t>COMMUNITY HALLS              MR VM NQEBEYA            7.00    692.58     30.50   4023.56       .00                 .00                 .00       .00       .00       .00            37.50   4716.14</t>
  </si>
  <si>
    <t>COMMUNITY HALLS              MS L SAMBO                .00       .00      4.50    491.13       .00                 .00                 .00       .00       .00       .00             4.50    491.13</t>
  </si>
  <si>
    <t>COMMUNITY HALLS              MR L MSUTWANA           11.00    693.66     19.00   1597.52       .00                 .00                 .00       .00       .00       .00            30.00   2291.18</t>
  </si>
  <si>
    <t>COMMUNITY HALLS              MRS N MALGAS            16.50   1090.74     12.00   1322.10       .00                 .00                 .00       .00       .00       .00            28.50   2412.84</t>
  </si>
  <si>
    <t>COMMUNITY HALLS                                      37.50   2722.55     69.00   7876.94       .00                 .00                 .00       .00       .00       .00           106.50  10599.49</t>
  </si>
  <si>
    <t>FINANCE ADMINISTRATION       MS A WESSELS            20.00   1231.50      9.00    738.90       .00                 .00                 .00       .00       .00       .00            29.00   1970.40</t>
  </si>
  <si>
    <t>FINANCE ADMINISTRATION                               20.00   1231.50      9.00    738.90       .00                 .00                 .00       .00       .00       .00            29.00   1970.40</t>
  </si>
  <si>
    <t>STORES                       MISS N NAYIKA            2.00    184.32      6.00    737.28       .00                 .00                 .00       .00       .00       .00             8.00    921.60</t>
  </si>
  <si>
    <t>STORES                       MR L MAGALELA           12.00    893.34      2.00    402.58       .00                 .00                 .00       .00       .00       .00            14.00   1295.92</t>
  </si>
  <si>
    <t>STORES                                               14.00   1077.66      8.00   1139.86       .00                 .00                 .00       .00       .00       .00            22.00   2217.52</t>
  </si>
  <si>
    <t>CEMETERIES                   MR LC NGINDANA          12.00    936.72     34.00   2914.24       .00                 .00                 .00       .00       .00       .00            46.00   3850.96</t>
  </si>
  <si>
    <t>CEMETERIES                   MR Z MATISO               .00       .00      6.50    645.19       .00                 .00                 .00       .00       .00       .00             6.50    645.19</t>
  </si>
  <si>
    <t>CEMETERIES                   MR SE KULA               7.00    559.55     39.00   3517.14       .00                 .00                 .00       .00       .00       .00            46.00   4076.69</t>
  </si>
  <si>
    <t>CEMETERIES                                           19.00   1496.27     79.50   7076.57       .00                 .00                 .00       .00       .00       .00            98.50   8572.84</t>
  </si>
  <si>
    <t>DOMESTIC REFUSE              MS NJ CHRISJAN          14.50   1615.37      8.00   1188.32       .00                 .00                 .00       .00       .00       .00            22.50   2803.69</t>
  </si>
  <si>
    <t>DOMESTIC REFUSE              MR MD HLALOWA           10.50    678.04      4.00    344.40       .00                 .00                 .00       .00       .00       .00            14.50   1022.44</t>
  </si>
  <si>
    <t>DOMESTIC REFUSE                                      25.00   2293.41     12.00   1532.72       .00                 .00                 .00       .00       .00       .00            37.00   3826.13</t>
  </si>
  <si>
    <t>PARKS ADMIN                  MR S NGCESE             16.00   1412.90     29.00   4966.54       .00                 .00                 .00       .00       .00       .00            45.00   6379.44</t>
  </si>
  <si>
    <t>PARKS ADMIN                                          16.00   1412.90     29.00   4966.54       .00                 .00                 .00       .00       .00       .00            45.00   6379.44</t>
  </si>
  <si>
    <t>PARKS TRANSPORT              MR XH MTWALO            45.00   4249.80     37.00       .00       .00                 .00                 .00       .00       .00       .00            82.00   4249.80    0</t>
  </si>
  <si>
    <t>PARKS TRANSPORT              MR ZM GEELBOOI           8.00    737.28     10.00   1228.80       .00                 .00                 .00       .00       .00       .00            18.00   1966.08</t>
  </si>
  <si>
    <t>R6 MAKANA MUNICIPALITY                    OVERIME HOURS REPORT                  PRINTED ON 2018/02/0( 6:19)  FOR 2018/01/25        PAGE     8</t>
  </si>
  <si>
    <t>PARKS TRANSPORT                                      53.00   4987.08     47.00   1228.80       .00                 .00                 .00       .00       .00       .00           100.00   6215.88</t>
  </si>
  <si>
    <t>FIRE CONTROL                 MR RJ BROOKS              .00       .00       .00       .00       .00                 .00               24.00   1671.36       .00       .00            24.00   1671.36    Y</t>
  </si>
  <si>
    <t>FIRE CONTROL                 MR AM LISHER              .00       .00       .00       .00       .00                 .00               48.00   2644.32     24.00   2644.08            72.00   5288.40    Y</t>
  </si>
  <si>
    <t>FIRE CONTROL                 MR VD VATELA              .00       .00       .00       .00       .00                 .00               24.00   1068.00     24.00   2136.00            48.00   3204.00    Y</t>
  </si>
  <si>
    <t>FIRE CONTROL                 MR FM MAPALING            .00       .00       .00       .00       .00                 .00                 .00       .00     48.00   4925.28            48.00   4925.28    Y</t>
  </si>
  <si>
    <t>FIRE CONTROL                 MR GH FELIX             11.50   1363.44       .00       .00       .00                 .00               24.00    948.48     24.00   1896.96            59.50   4208.88    Y</t>
  </si>
  <si>
    <t>FIRE CONTROL                 MR M MANKAYI            20.00   2371.20     12.00   1896.96       .00                 .00               24.00    948.48       .00       .00            56.00   5216.64    Y</t>
  </si>
  <si>
    <t>FIRE CONTROL                 MR MR NTSHO               .00       .00       .00       .00       .00                 .00                 .00       .00     60.00   5340.00            60.00   5340.00    Y</t>
  </si>
  <si>
    <t>FIRE CONTROL                 MR TJ SMAYILE             .00       .00       .00       .00       .00                 .00               12.00    459.48     12.00    918.96            24.00   1378.44    Y</t>
  </si>
  <si>
    <t>FIRE CONTROL                 MISS N NGQAKAYI           .00       .00       .00       .00       .00                 .00               24.00   1068.00       .00       .00            24.00   1068.00    Y</t>
  </si>
  <si>
    <t>FIRE CONTROL                 MR MEB BOOI               .00       .00       .00       .00       .00                 .00                 .00       .00     12.00    934.56            12.00    934.56    Y</t>
  </si>
  <si>
    <t>FIRE CONTROL                 MR AT BOMA                .00       .00       .00       .00       .00                 .00                 .00       .00     60.00   5172.60            60.00   5172.60    Y</t>
  </si>
  <si>
    <t>FIRE CONTROL                 MR MM MANCAM              .00       .00       .00       .00       .00                 .00               24.00   1034.64       .00       .00            24.00   1034.64    Y</t>
  </si>
  <si>
    <t>FIRE CONTROL                 MR M MARAWU              8.00    883.44       .00       .00       .00                 .00               60.00   2208.60     12.00    883.44            80.00   3975.48    Y</t>
  </si>
  <si>
    <t>FIRE CONTROL                 MS PL NDAYI               .00       .00       .00       .00       .00                 .00               24.00    918.96       .00       .00            24.00    918.96    Y</t>
  </si>
  <si>
    <t>FIRE CONTROL                 MS NP NGQOKOTYA           .00       .00       .00       .00       .00                 .00                 .00       .00     48.00   3675.84            48.00   3675.84    Y</t>
  </si>
  <si>
    <t>FIRE CONTROL                 MR ZC NDOLO               .00       .00       .00       .00       .00                 .00               29.50   1065.25     24.00   1733.04            53.50   2798.29    Y</t>
  </si>
  <si>
    <t>FIRE CONTROL                 MS NJ SIKO                .00       .00       .00       .00       .00                 .00               48.00   1605.12     24.00   1605.12            72.00   3210.24    Y</t>
  </si>
  <si>
    <t>FIRE CONTROL                 MR NA SCHEEPERS           .00       .00       .00       .00       .00                 .00               48.00   2037.12     24.00   2036.88            72.00   4074.00    Y</t>
  </si>
  <si>
    <t>FIRE CONTROL                 MR QW SKEYI               .00       .00       .00       .00       .00                 .00               24.00    994.56     12.00    994.56            36.00   1989.12    Y</t>
  </si>
  <si>
    <t>FIRE CONTROL                 MS NVM MKELE              .00       .00       .00       .00       .00                 .00                 .00       .00     48.00   3793.92            48.00   3793.92    Y</t>
  </si>
  <si>
    <t>FIRE CONTROL                 MR O CHRISJAN             .00       .00     11.00   1645.16       .00                 .00               24.00    897.36     24.00   1794.72            59.00   4337.24    Y</t>
  </si>
  <si>
    <t>FIRE CONTROL                 MR JI POTBERG             .00       .00       .00       .00       .00                 .00               60.00   2281.80     12.00    912.60            72.00   3194.40    Y</t>
  </si>
  <si>
    <t>FIRE CONTROL                 MRS NJ SOMEKETA         19.00   2498.88       .00       .00       .00                 .00               24.00   1052.16     24.00   2104.32            67.00   5655.36    Y</t>
  </si>
  <si>
    <t>FIRE CONTROL                 MR T KASPER               .00       .00       .00       .00       .00                 .00               12.00    445.68       .00       .00            12.00    445.68    Y</t>
  </si>
  <si>
    <t>FIRE CONTROL                 MR D MKHAZA             11.00   1225.46       .00       .00       .00                 .00               12.00    445.68       .00       .00            23.00   1671.14    Y</t>
  </si>
  <si>
    <t>FIRE CONTROL                 MR AS NQOKOQA             .00       .00       .00       .00       .00                 .00               36.00   1401.84     24.00   1869.12            60.00   3270.96    Y</t>
  </si>
  <si>
    <t>FIRE CONTROL                 MRS VJ JEZI               .00       .00       .00       .00       .00                 .00                 .00       .00     60.00   3600.00            60.00   3600.00    Y</t>
  </si>
  <si>
    <t>FIRE CONTROL                 MR L SONGONGO             .00       .00       .00       .00       .00                 .00               12.00    368.64     12.00    737.28            24.00   1105.92    Y</t>
  </si>
  <si>
    <t>R6 MAKANA MUNICIPALITY                    OVERIME HOURS REPORT                  PRINTED ON 2018/02/0( 6:19)  FOR 2018/01/25        PAGE     9</t>
  </si>
  <si>
    <t>FIRE CONTROL                 MR NT TLANJENI            .00       .00       .00       .00       .00                 .00               12.00    415.08     24.00   1660.08            36.00   2075.16    Y</t>
  </si>
  <si>
    <t>FIRE CONTROL                 MS NC HAARMANS            .00       .00       .00       .00       .00                 .00               12.00    343.32       .00       .00            12.00    343.32</t>
  </si>
  <si>
    <t>FIRE CONTROL                 MS F BOOI                 .00       .00       .00       .00       .00                 .00               24.00    686.64       .00       .00            24.00    686.64</t>
  </si>
  <si>
    <t>FIRE CONTROL                                         69.50   8342.42     23.00   3542.12       .00                 .00              665.50  27010.57    636.00  51369.36          1394.00  90264.47</t>
  </si>
  <si>
    <t>SANITATION GENERAL           MR ND DYONASHE          32.50   2656.13     15.00   2124.90       .00                 .00                 .00       .00       .00       .00            47.50   4781.03    0</t>
  </si>
  <si>
    <t>SANITATION GENERAL           MRS VJ LASMESI          13.00    880.23     11.00    993.08       .00                 .00                 .00       .00       .00       .00            24.00   1873.31    0</t>
  </si>
  <si>
    <t>SANITATION GENERAL           MR Z MBELEKA            10.00    744.45       .00       .00       .00                 .00                 .00       .00       .00       .00            10.00    744.45    0</t>
  </si>
  <si>
    <t>SANITATION GENERAL           MRS TI BEBETO           13.00    880.23     11.00    993.08       .00                 .00                 .00       .00       .00       .00            24.00   1873.31</t>
  </si>
  <si>
    <t>SANITATION GENERAL           MS P VAALTYN            13.00    880.23     11.00    993.08       .00                 .00                 .00       .00       .00       .00            24.00   1873.31</t>
  </si>
  <si>
    <t>SANITATION GENERAL           MS BN MGCONGCO          13.00    880.23     11.00    993.08       .00                 .00                 .00       .00       .00       .00            24.00   1873.31</t>
  </si>
  <si>
    <t>SANITATION GENERAL           MRS TR SOMPANI          13.00    967.79     11.00   1091.86       .00                 .00                 .00       .00       .00       .00            24.00   2059.65</t>
  </si>
  <si>
    <t>SANITATION GENERAL           MS LC YILANI             5.00    338.55       .00       .00       .00                 .00                 .00       .00       .00       .00             5.00    338.55</t>
  </si>
  <si>
    <t>SANITATION GENERAL                                  112.50   8227.84     70.00   7189.08       .00                 .00                 .00       .00       .00       .00           182.50  15416.92</t>
  </si>
  <si>
    <t>TRAFFIC                      MR MP FAXE                .00       .00      5.00    545.70       .00                 .00                 .00       .00       .00       .00             5.00    545.70</t>
  </si>
  <si>
    <t>TRAFFIC                      MRS CV MAGXUNYANA       24.00   3639.24     16.00   3234.88       .00                 .00                 .00       .00       .00       .00            40.00   6874.12</t>
  </si>
  <si>
    <t>TRAFFIC                      MRS Z MASETI            20.00   2824.50     10.00   1883.00       .00                 .00                 .00       .00       .00       .00            30.00   4707.50</t>
  </si>
  <si>
    <t>TRAFFIC                      MISS L MACKENZIE        26.50   2220.83     12.00   1340.88       .00                 .00                 .00       .00       .00       .00            38.50   3561.71</t>
  </si>
  <si>
    <t>TRAFFIC                      MR FP OERSON            21.00   1759.91     10.00   1117.40       .00                 .00                 .00       .00       .00       .00            31.00   2877.31</t>
  </si>
  <si>
    <t>TRAFFIC                      MR STM JACOBS           19.50   1634.20     10.00   1117.40       .00                 .00                 .00       .00       .00       .00            29.50   2751.60</t>
  </si>
  <si>
    <t>TRAFFIC                                             111.00  12078.68     63.00   9239.26       .00                 .00                 .00       .00       .00       .00           174.00  21317.94</t>
  </si>
  <si>
    <t>SPORTS GROUNDS               MR DP ZANI              18.00   1473.39     10.00   1091.40       .00                 .00                 .00       .00       .00       .00            28.00   2564.79</t>
  </si>
  <si>
    <t>SPORTS GROUNDS               MS L PONGOLO            45.00   2708.40     31.00       .00       .00                 .00                 .00       .00       .00       .00            76.00   2708.40</t>
  </si>
  <si>
    <t>SPORTS GROUNDS               MISS NJ PLANGA          10.00    615.75     10.00    821.00       .00                 .00                 .00       .00       .00       .00            20.00   1436.75</t>
  </si>
  <si>
    <t>SPORTS GROUNDS               MR NG GEORGE            27.50   1693.31      6.00    492.60       .00                 .00                 .00       .00       .00       .00            33.50   2185.91</t>
  </si>
  <si>
    <t>SPORTS GROUNDS               MR L BUDAZA             18.00   1108.35     11.00    903.10       .00                 .00                 .00       .00       .00       .00            29.00   2011.45</t>
  </si>
  <si>
    <t>SPORTS GROUNDS               MR M GOLIATH            24.50   1508.59     18.00   1272.55       .00                 .00                 .00       .00       .00       .00            42.50   2781.14</t>
  </si>
  <si>
    <t>SPORTS GROUNDS               MR HL BRUINTJIES         4.00    246.30       .00       .00       .00                 .00                 .00       .00       .00       .00             4.00    246.30</t>
  </si>
  <si>
    <t>R6 MAKANA MUNICIPALITY                    OVERIME HOURS REPORT                  PRINTED ON 2018/02/0( 6:19)  FOR 2018/01/25        PAGE    10</t>
  </si>
  <si>
    <t>SPORTS GROUNDS                                      147.00   9354.09     86.00   4580.65       .00                 .00                 .00       .00       .00       .00           233.00  13934.74</t>
  </si>
  <si>
    <t>STR ISLANDS &amp; VERGES         MR MK MATIWANA           4.00    315.06       .00       .00       .00                 .00                 .00       .00       .00       .00             4.00    315.06    0</t>
  </si>
  <si>
    <t>STR ISLANDS &amp; VERGES         MR MYW YINI              3.00    276.48     20.00   2457.60       .00                 .00                 .00       .00       .00       .00            23.00   2734.08</t>
  </si>
  <si>
    <t>STR ISLANDS &amp; VERGES         MR RV NQOLA              6.00    406.26      6.00    541.68       .00                 .00                 .00       .00       .00       .00            12.00    947.94</t>
  </si>
  <si>
    <t>STR ISLANDS &amp; VERGES         MRS TR STAMPER-BUWA     14.00   1173.27     10.00   1117.40       .00                 .00                 .00       .00       .00       .00            24.00   2290.67</t>
  </si>
  <si>
    <t>STR ISLANDS &amp; VERGES         MR LR DYALOYI             .00       .00     16.00   1444.48       .00                 .00                 .00       .00       .00       .00            16.00   1444.48</t>
  </si>
  <si>
    <t>STR ISLANDS &amp; VERGES         MISS NO LURWAYI          3.00    184.73       .00       .00       .00                 .00                 .00       .00       .00       .00             3.00    184.73</t>
  </si>
  <si>
    <t>STR ISLANDS &amp; VERGES         MR S WISANI              3.00    184.73       .00       .00       .00                 .00                 .00       .00       .00       .00             3.00    184.73</t>
  </si>
  <si>
    <t>STR ISLANDS &amp; VERGES                                 33.00   2540.53     52.00   5561.16       .00                 .00                 .00       .00       .00       .00            85.00   8101.69</t>
  </si>
  <si>
    <t>EXECUTIVE MAYOR              MS Y KHONZA             10.00   1087.95       .00       .00       .00                 .00                 .00       .00       .00       .00            10.00   1087.95</t>
  </si>
  <si>
    <t>EXECUTIVE MAYOR                                      10.00   1087.95       .00       .00       .00                 .00                 .00       .00       .00       .00            10.00   1087.95</t>
  </si>
  <si>
    <t>SPEC PROG UNIT               MS PP ROXO              10.00   1346.70       .00       .00       .00                 .00                 .00       .00       .00       .00            10.00   1346.70</t>
  </si>
  <si>
    <t>SPEC PROG UNIT                                       10.00   1346.70       .00       .00       .00                 .00                 .00       .00       .00       .00            10.00   1346.70</t>
  </si>
  <si>
    <t>TOTALS -------------------------------------------------------------------------------------------------------------------------------------------------------------------------------------------------</t>
  </si>
  <si>
    <t>3789.50 342625.39   1908.00 205014.54       .00                 .00             1393.50  51938.61   1100.00  82450.52          8191.00 686201.83</t>
  </si>
  <si>
    <t>S1 MAKANA MUNICIPALITY                    OVERIME HOURS REPORT                  PRINTED ON 2018/02/0( 6:20)  FOR 2018/01/25        PAGE     1</t>
  </si>
  <si>
    <t>DOMESTIC REFUSE              J BRUINTJIES            12.00    893.34       .00       .00       .00                 .00                 .00       .00       .00       .00            12.00    893.34</t>
  </si>
  <si>
    <t>DOMESTIC REFUSE                                      12.00    893.34       .00       .00       .00                 .00                 .00       .00       .00       .00            12.00    893.34</t>
  </si>
  <si>
    <t>12.00    893.34       .00       .00       .00                 .00                 .00       .00       .00       .00            12.00    893.34</t>
  </si>
  <si>
    <t>01 MAKANA</t>
  </si>
  <si>
    <t>MUNICIPALITY</t>
  </si>
  <si>
    <t>OVE</t>
  </si>
  <si>
    <t>RIME HOURS REPORT</t>
  </si>
  <si>
    <t>PRINTED ON</t>
  </si>
  <si>
    <t>2018/03/0( 6:02)</t>
  </si>
  <si>
    <t>FOR</t>
  </si>
  <si>
    <t>PAGE     1</t>
  </si>
  <si>
    <t>NORMAL</t>
  </si>
  <si>
    <t>OVERTIME</t>
  </si>
  <si>
    <t>STATUTORY</t>
  </si>
  <si>
    <t>O/T</t>
  </si>
  <si>
    <t>TOTALS</t>
  </si>
  <si>
    <t>_____________________</t>
  </si>
  <si>
    <t>_________</t>
  </si>
  <si>
    <t>___________</t>
  </si>
  <si>
    <t>__________________</t>
  </si>
  <si>
    <t>____</t>
  </si>
  <si>
    <t>_________________</t>
  </si>
  <si>
    <t>________________</t>
  </si>
  <si>
    <t>__</t>
  </si>
  <si>
    <t>_</t>
  </si>
  <si>
    <t>___________________</t>
  </si>
  <si>
    <t>|    O/T @ 1.5</t>
  </si>
  <si>
    <t>O/T @</t>
  </si>
  <si>
    <t>SUN</t>
  </si>
  <si>
    <t>O/T @ 1.0</t>
  </si>
  <si>
    <t>O/T P/H       |</t>
  </si>
  <si>
    <t>| SUN (SHIFT)</t>
  </si>
  <si>
    <t>P/H (SHIFT)</t>
  </si>
  <si>
    <t>|</t>
  </si>
  <si>
    <t>T/HRS     O/T TOT|</t>
  </si>
  <si>
    <t>ESS SERV</t>
  </si>
  <si>
    <t>DEPT</t>
  </si>
  <si>
    <t>EM</t>
  </si>
  <si>
    <t>PLOYEE NAME</t>
  </si>
  <si>
    <t>HOURS    AMOUNT</t>
  </si>
  <si>
    <t>HOURS</t>
  </si>
  <si>
    <t>AMOUNT</t>
  </si>
  <si>
    <t>ENG DISTR</t>
  </si>
  <si>
    <t>PLANT</t>
  </si>
  <si>
    <t>MR</t>
  </si>
  <si>
    <t>MM MPALALA</t>
  </si>
  <si>
    <t>17.00   1265.57</t>
  </si>
  <si>
    <t>.00       .00</t>
  </si>
  <si>
    <t>Y</t>
  </si>
  <si>
    <t>MG BUDAZA</t>
  </si>
  <si>
    <t>24.00   1786.68</t>
  </si>
  <si>
    <t>S SPEELMAN</t>
  </si>
  <si>
    <t>7.00    521.12</t>
  </si>
  <si>
    <t>14.00   1215.94</t>
  </si>
  <si>
    <t>Z PAYI</t>
  </si>
  <si>
    <t>25.00   1861.13</t>
  </si>
  <si>
    <t>---------</t>
  </si>
  <si>
    <t>----------------</t>
  </si>
  <si>
    <t>------</t>
  </si>
  <si>
    <t>--------------</t>
  </si>
  <si>
    <t>-------------------------</t>
  </si>
  <si>
    <t>-----------</t>
  </si>
  <si>
    <t>------------------</t>
  </si>
  <si>
    <t>----</t>
  </si>
  <si>
    <t>-----------------</t>
  </si>
  <si>
    <t>-------------------</t>
  </si>
  <si>
    <t>-----</t>
  </si>
  <si>
    <t>---</t>
  </si>
  <si>
    <t>73.00   5434.50</t>
  </si>
  <si>
    <t>80.00   6129.32</t>
  </si>
  <si>
    <t>TRANSPORT</t>
  </si>
  <si>
    <t>MG ADAM</t>
  </si>
  <si>
    <t>KE HLUTHA</t>
  </si>
  <si>
    <t>41.00   3462.90</t>
  </si>
  <si>
    <t>53.00   4122.50</t>
  </si>
  <si>
    <t>ZJ ZWENI</t>
  </si>
  <si>
    <t>59.00   5437.44</t>
  </si>
  <si>
    <t>63.00   5935.80</t>
  </si>
  <si>
    <t>107.00   9421.46</t>
  </si>
  <si>
    <t>130.00  11274.24</t>
  </si>
  <si>
    <t>W SINGATA</t>
  </si>
  <si>
    <t>4.00    327.42</t>
  </si>
  <si>
    <t>8.50    818.55</t>
  </si>
  <si>
    <t>WM DAMANE</t>
  </si>
  <si>
    <t>4.00    666.90</t>
  </si>
  <si>
    <t>13.00   2667.60</t>
  </si>
  <si>
    <t>SF MGXOTENI</t>
  </si>
  <si>
    <t>5.50    450.20</t>
  </si>
  <si>
    <t>11.50   1105.04</t>
  </si>
  <si>
    <t>SM MARDON</t>
  </si>
  <si>
    <t>6.00    468.36</t>
  </si>
  <si>
    <t>12.50   1144.88</t>
  </si>
  <si>
    <t>19.50   1912.88</t>
  </si>
  <si>
    <t>45.50   5736.07</t>
  </si>
  <si>
    <t>ENG PAIL</t>
  </si>
  <si>
    <t>REMOVALS</t>
  </si>
  <si>
    <t>V MDUTYANA</t>
  </si>
  <si>
    <t>M MALONI</t>
  </si>
  <si>
    <t>25.00   1749.00</t>
  </si>
  <si>
    <t>51.00   4174.28</t>
  </si>
  <si>
    <t>S MELANI</t>
  </si>
  <si>
    <t>16.00   1191.12</t>
  </si>
  <si>
    <t>26.00   2183.72</t>
  </si>
  <si>
    <t>VH NQEBEYA</t>
  </si>
  <si>
    <t>26.00   1935.57</t>
  </si>
  <si>
    <t>X</t>
  </si>
  <si>
    <t>GIDANA</t>
  </si>
  <si>
    <t>8.00    595.56</t>
  </si>
  <si>
    <t>15.00   1290.38</t>
  </si>
  <si>
    <t>VR YAKO</t>
  </si>
  <si>
    <t>L NOJOZI</t>
  </si>
  <si>
    <t>8.00    581.52</t>
  </si>
  <si>
    <t>16.00   1356.88</t>
  </si>
  <si>
    <t>X KULATI</t>
  </si>
  <si>
    <t>7.00    508.83</t>
  </si>
  <si>
    <t>14.00   1187.27</t>
  </si>
  <si>
    <t>51.00   5529.60</t>
  </si>
  <si>
    <t>8.00    491.52</t>
  </si>
  <si>
    <t>67.00   7746.04</t>
  </si>
  <si>
    <t>KM NKOLONGO</t>
  </si>
  <si>
    <t>29.00   2108.01</t>
  </si>
  <si>
    <t>44.00   3561.81</t>
  </si>
  <si>
    <t>L NAZO</t>
  </si>
  <si>
    <t>20.00   1231.50</t>
  </si>
  <si>
    <t>MK JACISA</t>
  </si>
  <si>
    <t>V DOLO</t>
  </si>
  <si>
    <t>5.00    307.88</t>
  </si>
  <si>
    <t>10.00   1046.78</t>
  </si>
  <si>
    <t>PAGE     2</t>
  </si>
  <si>
    <t>TH KAMANA</t>
  </si>
  <si>
    <t>24.00   1477.80</t>
  </si>
  <si>
    <t>31.00   2052.50</t>
  </si>
  <si>
    <t>SM MONKIE</t>
  </si>
  <si>
    <t>19.00   1169.93</t>
  </si>
  <si>
    <t>M BENTELE</t>
  </si>
  <si>
    <t>26.00   1600.95</t>
  </si>
  <si>
    <t>33.00   2175.65</t>
  </si>
  <si>
    <t>ME KULA</t>
  </si>
  <si>
    <t>18.00   1108.35</t>
  </si>
  <si>
    <t>28.00   1929.35</t>
  </si>
  <si>
    <t>BR MGQOBELE</t>
  </si>
  <si>
    <t>VC TSALO</t>
  </si>
  <si>
    <t>31.00   2155.13</t>
  </si>
  <si>
    <t>355.00  25770.79</t>
  </si>
  <si>
    <t>499.00  40091.67</t>
  </si>
  <si>
    <t>ENG SEWER</t>
  </si>
  <si>
    <t>ADMIN</t>
  </si>
  <si>
    <t>S THETHANI</t>
  </si>
  <si>
    <t>28.50   2121.68</t>
  </si>
  <si>
    <t>62.50   5248.37</t>
  </si>
  <si>
    <t>S NASE</t>
  </si>
  <si>
    <t>12.00    246.36</t>
  </si>
  <si>
    <t>12.00    880.68</t>
  </si>
  <si>
    <t>T RALO</t>
  </si>
  <si>
    <t>15.00    923.63</t>
  </si>
  <si>
    <t>29.00   2073.03</t>
  </si>
  <si>
    <t>M VAMVA</t>
  </si>
  <si>
    <t>45.00   4668.98</t>
  </si>
  <si>
    <t>64.00   6744.08</t>
  </si>
  <si>
    <t>A ZUZANI</t>
  </si>
  <si>
    <t>50.00   5187.75</t>
  </si>
  <si>
    <t>60.00   6571.15</t>
  </si>
  <si>
    <t>138.50  12902.04</t>
  </si>
  <si>
    <t>227.50  21517.31</t>
  </si>
  <si>
    <t>ENG DISPO</t>
  </si>
  <si>
    <t>SAL WORKS</t>
  </si>
  <si>
    <t>MM FRANS</t>
  </si>
  <si>
    <t>8.00    624.48</t>
  </si>
  <si>
    <t>14.00   1248.96</t>
  </si>
  <si>
    <t>S HANI</t>
  </si>
  <si>
    <t>14.00   1191.12</t>
  </si>
  <si>
    <t>MB MANKAYI</t>
  </si>
  <si>
    <t>12.00    363.24</t>
  </si>
  <si>
    <t>12.00    726.48</t>
  </si>
  <si>
    <t>24.00   1089.72</t>
  </si>
  <si>
    <t>NW MKOLO</t>
  </si>
  <si>
    <t>35.00   4326.00</t>
  </si>
  <si>
    <t>8.00    659.20</t>
  </si>
  <si>
    <t>49.00   5974.00</t>
  </si>
  <si>
    <t>M MZIZI</t>
  </si>
  <si>
    <t>11.00   1062.93</t>
  </si>
  <si>
    <t>12.00    773.04</t>
  </si>
  <si>
    <t>23.00   2576.01</t>
  </si>
  <si>
    <t>TD SAKI</t>
  </si>
  <si>
    <t>33.00   2996.73</t>
  </si>
  <si>
    <t>36.00   1089.72</t>
  </si>
  <si>
    <t>69.00   4720.77</t>
  </si>
  <si>
    <t>PJ SOMPANI</t>
  </si>
  <si>
    <t>12.00   1092.84</t>
  </si>
  <si>
    <t>SC NZWANA</t>
  </si>
  <si>
    <t>20.50   1934.48</t>
  </si>
  <si>
    <t>12.00    377.52</t>
  </si>
  <si>
    <t>12.00    754.92</t>
  </si>
  <si>
    <t>44.50   3066.92</t>
  </si>
  <si>
    <t>M SPEELMAN</t>
  </si>
  <si>
    <t>21.50   1600.57</t>
  </si>
  <si>
    <t>38.50   3287.99</t>
  </si>
  <si>
    <t>M JANUARY</t>
  </si>
  <si>
    <t>9.00    670.01</t>
  </si>
  <si>
    <t>15.00   1265.57</t>
  </si>
  <si>
    <t>SG NKOLONGO</t>
  </si>
  <si>
    <t>33.00   2832.39</t>
  </si>
  <si>
    <t>36.00   1029.96</t>
  </si>
  <si>
    <t>69.00   3862.35</t>
  </si>
  <si>
    <t>M PHINYANA</t>
  </si>
  <si>
    <t>24.00    773.04</t>
  </si>
  <si>
    <t>35.00   2190.28</t>
  </si>
  <si>
    <t>W SOKE</t>
  </si>
  <si>
    <t>36.00   1578.24</t>
  </si>
  <si>
    <t>L PLANGA</t>
  </si>
  <si>
    <t>6.00    436.14</t>
  </si>
  <si>
    <t>12.00   1017.66</t>
  </si>
  <si>
    <t>PAGE     3</t>
  </si>
  <si>
    <t>B CANGWENI</t>
  </si>
  <si>
    <t>14.60    899.00</t>
  </si>
  <si>
    <t>30.10   2171.55</t>
  </si>
  <si>
    <t>MS MAZUNGULA</t>
  </si>
  <si>
    <t>6.00    369.45</t>
  </si>
  <si>
    <t>12.00    862.05</t>
  </si>
  <si>
    <t>DA NGQANDANA</t>
  </si>
  <si>
    <t>8.00    492.60</t>
  </si>
  <si>
    <t>14.00    985.20</t>
  </si>
  <si>
    <t>219.60  19308.70</t>
  </si>
  <si>
    <t>156.00   5211.72</t>
  </si>
  <si>
    <t>44.00   2913.64</t>
  </si>
  <si>
    <t>511.10  38181.23</t>
  </si>
  <si>
    <t>RETICULATION</t>
  </si>
  <si>
    <t>R FRANCIS</t>
  </si>
  <si>
    <t>36.00   1735.56</t>
  </si>
  <si>
    <t>Z JAMES</t>
  </si>
  <si>
    <t>12.00    297.84</t>
  </si>
  <si>
    <t>12.00    595.56</t>
  </si>
  <si>
    <t>24.00    893.40</t>
  </si>
  <si>
    <t>JR RALO</t>
  </si>
  <si>
    <t>32.00   2382.24</t>
  </si>
  <si>
    <t>36.00   2779.28</t>
  </si>
  <si>
    <t>K NQEBE</t>
  </si>
  <si>
    <t>36.00   5088.00</t>
  </si>
  <si>
    <t>79.00  11024.00</t>
  </si>
  <si>
    <t>N KRIEL</t>
  </si>
  <si>
    <t>39.00   2401.43</t>
  </si>
  <si>
    <t>46.50   2734.43</t>
  </si>
  <si>
    <t>107.00   9871.67</t>
  </si>
  <si>
    <t>48.00   2033.40</t>
  </si>
  <si>
    <t>221.50  19166.67</t>
  </si>
  <si>
    <t>ENG STORM</t>
  </si>
  <si>
    <t>WATER DRAINS</t>
  </si>
  <si>
    <t>MH DINISO</t>
  </si>
  <si>
    <t>8.00   1432.08</t>
  </si>
  <si>
    <t>15.00   3102.84</t>
  </si>
  <si>
    <t>DN NGQOYIYA</t>
  </si>
  <si>
    <t>16.00   2027.64</t>
  </si>
  <si>
    <t>30.00   4393.22</t>
  </si>
  <si>
    <t>ENG STR F</t>
  </si>
  <si>
    <t>OOTPATHS GUTTERS</t>
  </si>
  <si>
    <t>VJ JONAS</t>
  </si>
  <si>
    <t>37.00   2565.21</t>
  </si>
  <si>
    <t>42.00   2940.16</t>
  </si>
  <si>
    <t>WATER CON</t>
  </si>
  <si>
    <t>SERVATION PURIF</t>
  </si>
  <si>
    <t>MM MAKOMBE</t>
  </si>
  <si>
    <t>26.00   1889.94</t>
  </si>
  <si>
    <t>41.00   3343.74</t>
  </si>
  <si>
    <t>ZP DAVANE</t>
  </si>
  <si>
    <t>29.00   4294.32</t>
  </si>
  <si>
    <t>42.50   6959.76</t>
  </si>
  <si>
    <t>TJ JILANA</t>
  </si>
  <si>
    <t>33.00   3188.79</t>
  </si>
  <si>
    <t>56.00   6330.55</t>
  </si>
  <si>
    <t>Z NGUMBELA</t>
  </si>
  <si>
    <t>15.00   1116.68</t>
  </si>
  <si>
    <t>25.00   2109.28</t>
  </si>
  <si>
    <t>MS</t>
  </si>
  <si>
    <t>KM MADINDA</t>
  </si>
  <si>
    <t>32.00   1542.72</t>
  </si>
  <si>
    <t>8.00    771.28</t>
  </si>
  <si>
    <t>40.00   2948.32</t>
  </si>
  <si>
    <t>H MARAMBANA</t>
  </si>
  <si>
    <t>8.00    257.68</t>
  </si>
  <si>
    <t>8.00    398.64</t>
  </si>
  <si>
    <t>FN MAVELA</t>
  </si>
  <si>
    <t>42.00   8387.67</t>
  </si>
  <si>
    <t>90.00  10635.19</t>
  </si>
  <si>
    <t>N MNGXUMA</t>
  </si>
  <si>
    <t>14.00   1352.82</t>
  </si>
  <si>
    <t>21.00   2254.70</t>
  </si>
  <si>
    <t>NM NDOLO</t>
  </si>
  <si>
    <t>35.00   2426.55</t>
  </si>
  <si>
    <t>45.00   3350.95</t>
  </si>
  <si>
    <t>MG FAKU</t>
  </si>
  <si>
    <t>51.00   3535.83</t>
  </si>
  <si>
    <t>68.00   4367.79</t>
  </si>
  <si>
    <t>B SPEELMAN</t>
  </si>
  <si>
    <t>55.00   4021.14</t>
  </si>
  <si>
    <t>80.00   4396.09</t>
  </si>
  <si>
    <t>PAGE     4</t>
  </si>
  <si>
    <t>X NTETHE</t>
  </si>
  <si>
    <t>27.00   1871.91</t>
  </si>
  <si>
    <t>SJ NONXUBA</t>
  </si>
  <si>
    <t>24.00    737.28</t>
  </si>
  <si>
    <t>24.00   1477.32</t>
  </si>
  <si>
    <t>M SKAAP</t>
  </si>
  <si>
    <t>35.00   3166.07</t>
  </si>
  <si>
    <t>A HELENI</t>
  </si>
  <si>
    <t>7.00    485.31</t>
  </si>
  <si>
    <t>32.00    739.52</t>
  </si>
  <si>
    <t>8.00    369.76</t>
  </si>
  <si>
    <t>47.00   2405.11</t>
  </si>
  <si>
    <t>M TOKOTA</t>
  </si>
  <si>
    <t>26.00   1802.58</t>
  </si>
  <si>
    <t>33.00   2449.66</t>
  </si>
  <si>
    <t>T BAVUMA</t>
  </si>
  <si>
    <t>9.00    623.97</t>
  </si>
  <si>
    <t>15.00   1178.61</t>
  </si>
  <si>
    <t>EP JACOBS</t>
  </si>
  <si>
    <t>16.00   1109.28</t>
  </si>
  <si>
    <t>31.50   2542.10</t>
  </si>
  <si>
    <t>J LEON</t>
  </si>
  <si>
    <t>55.00   4140.00</t>
  </si>
  <si>
    <t>88.00   5820.00</t>
  </si>
  <si>
    <t>X SODLADLA</t>
  </si>
  <si>
    <t>55.00   3386.63</t>
  </si>
  <si>
    <t>48.00    985.44</t>
  </si>
  <si>
    <t>103.00   5323.55</t>
  </si>
  <si>
    <t>AS BOTILE</t>
  </si>
  <si>
    <t>14.00   1201.62</t>
  </si>
  <si>
    <t>32.00    915.52</t>
  </si>
  <si>
    <t>46.00   2821.94</t>
  </si>
  <si>
    <t>OO MBOMBO</t>
  </si>
  <si>
    <t>28.00   1724.10</t>
  </si>
  <si>
    <t>28.00   2006.02</t>
  </si>
  <si>
    <t>LL KALIPA</t>
  </si>
  <si>
    <t>28.50   1754.89</t>
  </si>
  <si>
    <t>51.50   3644.39</t>
  </si>
  <si>
    <t>600.50  50740.58</t>
  </si>
  <si>
    <t>220.00   6967.24</t>
  </si>
  <si>
    <t>28.00   1914.08</t>
  </si>
  <si>
    <t>1045.50  81801.69</t>
  </si>
  <si>
    <t>WATER JAM</t>
  </si>
  <si>
    <t>ES KLEYNHANS</t>
  </si>
  <si>
    <t>ZR ADAM</t>
  </si>
  <si>
    <t>11.00   1399.04</t>
  </si>
  <si>
    <t>12.00    508.80</t>
  </si>
  <si>
    <t>12.00   1017.48</t>
  </si>
  <si>
    <t>35.00   3665.36</t>
  </si>
  <si>
    <t>VG MZAYIDUME</t>
  </si>
  <si>
    <t>24.00    755.04</t>
  </si>
  <si>
    <t>35.00   2773.38</t>
  </si>
  <si>
    <t>VA JACOBS</t>
  </si>
  <si>
    <t>48.00   1474.56</t>
  </si>
  <si>
    <t>59.00   3777.72</t>
  </si>
  <si>
    <t>N GONGQOBE</t>
  </si>
  <si>
    <t>11.00   1517.01</t>
  </si>
  <si>
    <t>16.00   1471.04</t>
  </si>
  <si>
    <t>27.00   3587.13</t>
  </si>
  <si>
    <t>SS MTONGA</t>
  </si>
  <si>
    <t>30.00   5121.90</t>
  </si>
  <si>
    <t>12.00    682.92</t>
  </si>
  <si>
    <t>18.00   2048.76</t>
  </si>
  <si>
    <t>66.00  10382.34</t>
  </si>
  <si>
    <t>MM MGOGOSHE</t>
  </si>
  <si>
    <t>28.00   1227.52</t>
  </si>
  <si>
    <t>28.00   1861.84</t>
  </si>
  <si>
    <t>L SHEYI</t>
  </si>
  <si>
    <t>34.00   4471.68</t>
  </si>
  <si>
    <t>24.00   1052.16</t>
  </si>
  <si>
    <t>60.00   6869.44</t>
  </si>
  <si>
    <t>ME BANISI</t>
  </si>
  <si>
    <t>22.00   1354.65</t>
  </si>
  <si>
    <t>MN MANTLA</t>
  </si>
  <si>
    <t>56.00   3448.20</t>
  </si>
  <si>
    <t>60.00   3776.60</t>
  </si>
  <si>
    <t>NL SMILE</t>
  </si>
  <si>
    <t>33.00   2257.75</t>
  </si>
  <si>
    <t>186.00  18667.13</t>
  </si>
  <si>
    <t>148.00   5701.00</t>
  </si>
  <si>
    <t>46.00   4537.28</t>
  </si>
  <si>
    <t>425.00  40306.21</t>
  </si>
  <si>
    <t>WATER RET</t>
  </si>
  <si>
    <t>ICULATION</t>
  </si>
  <si>
    <t>T JULY</t>
  </si>
  <si>
    <t>49.00   4069.66</t>
  </si>
  <si>
    <t>D NGQINZI</t>
  </si>
  <si>
    <t>MP MKALIPI</t>
  </si>
  <si>
    <t>47.50   7733.39</t>
  </si>
  <si>
    <t>65.50   9553.01</t>
  </si>
  <si>
    <t>PAGE     5</t>
  </si>
  <si>
    <t>TW MTSHIZANA</t>
  </si>
  <si>
    <t>45.50   6899.39</t>
  </si>
  <si>
    <t>59.50   9729.91</t>
  </si>
  <si>
    <t>LL BASIE</t>
  </si>
  <si>
    <t>39.50   3536.14</t>
  </si>
  <si>
    <t>76.50   4776.89</t>
  </si>
  <si>
    <t>A HAWULANA</t>
  </si>
  <si>
    <t>S JACK</t>
  </si>
  <si>
    <t>20.00   1488.90</t>
  </si>
  <si>
    <t>34.00   2878.54</t>
  </si>
  <si>
    <t>S HELENI</t>
  </si>
  <si>
    <t>21.00   1563.34</t>
  </si>
  <si>
    <t>33.00   2754.46</t>
  </si>
  <si>
    <t>M MNTWINI</t>
  </si>
  <si>
    <t>41.00   6835.73</t>
  </si>
  <si>
    <t>53.00   9503.33</t>
  </si>
  <si>
    <t>L MLOLA</t>
  </si>
  <si>
    <t>42.00   5931.45</t>
  </si>
  <si>
    <t>52.00   7814.45</t>
  </si>
  <si>
    <t>LM DLAMINI</t>
  </si>
  <si>
    <t>23.00   4977.66</t>
  </si>
  <si>
    <t>27.00   6131.90</t>
  </si>
  <si>
    <t>A BRUINTJIES</t>
  </si>
  <si>
    <t>42.00   2712.15</t>
  </si>
  <si>
    <t>64.00   4261.95</t>
  </si>
  <si>
    <t>C BASSON</t>
  </si>
  <si>
    <t>46.00   3140.33</t>
  </si>
  <si>
    <t>58.00   3879.23</t>
  </si>
  <si>
    <t>MN NTLOKWANA</t>
  </si>
  <si>
    <t>27.00   1662.53</t>
  </si>
  <si>
    <t>F MANYATI</t>
  </si>
  <si>
    <t>42.00   2894.03</t>
  </si>
  <si>
    <t>N KAYINGANA</t>
  </si>
  <si>
    <t>25.00   1539.38</t>
  </si>
  <si>
    <t>33.00   2196.18</t>
  </si>
  <si>
    <t>MI</t>
  </si>
  <si>
    <t>SS N MGOGO</t>
  </si>
  <si>
    <t>42.50   3109.54</t>
  </si>
  <si>
    <t>70.50   3889.49</t>
  </si>
  <si>
    <t>T MTWECU</t>
  </si>
  <si>
    <t>35.50   2185.91</t>
  </si>
  <si>
    <t>38.50   2518.91</t>
  </si>
  <si>
    <t>S NJ SUKULA</t>
  </si>
  <si>
    <t>MV NGUMBELA</t>
  </si>
  <si>
    <t>13.00    800.48</t>
  </si>
  <si>
    <t>23.00   1621.48</t>
  </si>
  <si>
    <t>N BHANCI</t>
  </si>
  <si>
    <t>35.00   2155.13</t>
  </si>
  <si>
    <t>45.00   2976.13</t>
  </si>
  <si>
    <t>PB DYUBULU</t>
  </si>
  <si>
    <t>63.00   3694.50</t>
  </si>
  <si>
    <t>69.00   3694.50</t>
  </si>
  <si>
    <t>SI DYONGOMAN</t>
  </si>
  <si>
    <t>29.00   1785.67</t>
  </si>
  <si>
    <t>57.00   4084.47</t>
  </si>
  <si>
    <t>S NQEBE</t>
  </si>
  <si>
    <t>25.00   1908.83</t>
  </si>
  <si>
    <t>MA NTOZINI</t>
  </si>
  <si>
    <t>NT JACK</t>
  </si>
  <si>
    <t>17.00   1046.78</t>
  </si>
  <si>
    <t>29.00   2031.98</t>
  </si>
  <si>
    <t>818.50  73952.06</t>
  </si>
  <si>
    <t>1120.50 101017.12</t>
  </si>
  <si>
    <t>ELECTRICI</t>
  </si>
  <si>
    <t>TY DISTRIBUTION</t>
  </si>
  <si>
    <t>ZG TOKWE</t>
  </si>
  <si>
    <t>14.00   2390.22</t>
  </si>
  <si>
    <t>19.00   3528.42</t>
  </si>
  <si>
    <t>DB GOMBA</t>
  </si>
  <si>
    <t>28.00   3660.22</t>
  </si>
  <si>
    <t>L MBUYEPHI</t>
  </si>
  <si>
    <t>26.50   4213.50</t>
  </si>
  <si>
    <t>45.50   8241.50</t>
  </si>
  <si>
    <t>X QHINGA</t>
  </si>
  <si>
    <t>AD SPHERE</t>
  </si>
  <si>
    <t>34.50   2568.35</t>
  </si>
  <si>
    <t>PAGE     6</t>
  </si>
  <si>
    <t>SN</t>
  </si>
  <si>
    <t>MATIWANA</t>
  </si>
  <si>
    <t>20.50   1526.12</t>
  </si>
  <si>
    <t>27.00   2171.31</t>
  </si>
  <si>
    <t>A JUJU</t>
  </si>
  <si>
    <t>18.00   1340.01</t>
  </si>
  <si>
    <t>38.00   3325.21</t>
  </si>
  <si>
    <t>T MAME</t>
  </si>
  <si>
    <t>10.50    998.14</t>
  </si>
  <si>
    <t>N MKOKELI-NTL</t>
  </si>
  <si>
    <t>OKO     22.50   3841.43</t>
  </si>
  <si>
    <t>33.00   6231.65</t>
  </si>
  <si>
    <t>Z VANI</t>
  </si>
  <si>
    <t>25.00   4168.13</t>
  </si>
  <si>
    <t>36.50   6724.58</t>
  </si>
  <si>
    <t>SS NY KALASE</t>
  </si>
  <si>
    <t>27.00   1916.87</t>
  </si>
  <si>
    <t>M DUDA</t>
  </si>
  <si>
    <t>42.50   3317.55</t>
  </si>
  <si>
    <t>66.00   5138.95</t>
  </si>
  <si>
    <t>VX GONGQA</t>
  </si>
  <si>
    <t>16.00   1083.36</t>
  </si>
  <si>
    <t>SA MAFANI</t>
  </si>
  <si>
    <t>5.00    354.98</t>
  </si>
  <si>
    <t>DA DOUDES</t>
  </si>
  <si>
    <t>8.50    561.89</t>
  </si>
  <si>
    <t>19.00   1487.36</t>
  </si>
  <si>
    <t>MM NTSHOKO</t>
  </si>
  <si>
    <t>14.00    993.93</t>
  </si>
  <si>
    <t>16.00   1377.89</t>
  </si>
  <si>
    <t>AP HLUTHA</t>
  </si>
  <si>
    <t>45.50   3551.73</t>
  </si>
  <si>
    <t>63.00   5060.89</t>
  </si>
  <si>
    <t>S LANGA</t>
  </si>
  <si>
    <t>25.50   4054.50</t>
  </si>
  <si>
    <t>SS NA MLOTANA</t>
  </si>
  <si>
    <t>12.50   1987.50</t>
  </si>
  <si>
    <t>14.00   2847.41</t>
  </si>
  <si>
    <t>TH HULUSHE</t>
  </si>
  <si>
    <t>25.50   1767.92</t>
  </si>
  <si>
    <t>30.50   2230.12</t>
  </si>
  <si>
    <t>SC RAMBA</t>
  </si>
  <si>
    <t>29.50   4690.50</t>
  </si>
  <si>
    <t>41.50   7234.50</t>
  </si>
  <si>
    <t>M RALO</t>
  </si>
  <si>
    <t>3.50    260.56</t>
  </si>
  <si>
    <t>SS N COSSIE</t>
  </si>
  <si>
    <t>8.00    541.68</t>
  </si>
  <si>
    <t>22.00   1805.60</t>
  </si>
  <si>
    <t>M NGOJO</t>
  </si>
  <si>
    <t>7.50    778.16</t>
  </si>
  <si>
    <t>L TYALA</t>
  </si>
  <si>
    <t>3.50    226.01</t>
  </si>
  <si>
    <t>N LUPUWANA</t>
  </si>
  <si>
    <t>27.50   4269.79</t>
  </si>
  <si>
    <t>S SOMYA</t>
  </si>
  <si>
    <t>11.00   1833.98</t>
  </si>
  <si>
    <t>27.50   5501.93</t>
  </si>
  <si>
    <t>KR NGONYAMA</t>
  </si>
  <si>
    <t>35.00   5434.28</t>
  </si>
  <si>
    <t>45.00   7504.48</t>
  </si>
  <si>
    <t>548.50  60650.76</t>
  </si>
  <si>
    <t>747.00  91699.42</t>
  </si>
  <si>
    <t>CITY HALL</t>
  </si>
  <si>
    <t>&amp; OFFICES</t>
  </si>
  <si>
    <t>SE MANKAYI</t>
  </si>
  <si>
    <t>8.50    695.77</t>
  </si>
  <si>
    <t>11.50   1138.41</t>
  </si>
  <si>
    <t>SS P BUWA</t>
  </si>
  <si>
    <t>2.00    135.42</t>
  </si>
  <si>
    <t>10.50    831.19</t>
  </si>
  <si>
    <t>13.50   1273.83</t>
  </si>
  <si>
    <t>PAGE     7</t>
  </si>
  <si>
    <t>COMMUNITY</t>
  </si>
  <si>
    <t>HALLS</t>
  </si>
  <si>
    <t>MS NKONTSO</t>
  </si>
  <si>
    <t>VM NQEBEYA</t>
  </si>
  <si>
    <t>25.00   2473.50</t>
  </si>
  <si>
    <t>38.00   4188.46</t>
  </si>
  <si>
    <t>L SAMBO</t>
  </si>
  <si>
    <t>2.50    442.64</t>
  </si>
  <si>
    <t>S N MALGAS</t>
  </si>
  <si>
    <t>26.00   1731.95</t>
  </si>
  <si>
    <t>45.00   2948.28</t>
  </si>
  <si>
    <t>55.00   4532.87</t>
  </si>
  <si>
    <t>89.50   7906.80</t>
  </si>
  <si>
    <t>NA TIWISE</t>
  </si>
  <si>
    <t>9.00   1002.65</t>
  </si>
  <si>
    <t>SW DYIRA</t>
  </si>
  <si>
    <t>9.00   1689.39</t>
  </si>
  <si>
    <t>18.00   2692.04</t>
  </si>
  <si>
    <t>FINANCE A</t>
  </si>
  <si>
    <t>DMINISTRATION</t>
  </si>
  <si>
    <t>ML MBOTSHELWA</t>
  </si>
  <si>
    <t>8.00    567.96</t>
  </si>
  <si>
    <t>10.00    951.92</t>
  </si>
  <si>
    <t>A WESSELS</t>
  </si>
  <si>
    <t>9.00    554.18</t>
  </si>
  <si>
    <t>12.00    887.18</t>
  </si>
  <si>
    <t>17.00   1122.14</t>
  </si>
  <si>
    <t>22.00   1839.10</t>
  </si>
  <si>
    <t>L MAGALELA</t>
  </si>
  <si>
    <t>CEMETERIE</t>
  </si>
  <si>
    <t>S</t>
  </si>
  <si>
    <t>LC NGINDANA</t>
  </si>
  <si>
    <t>5.00    390.30</t>
  </si>
  <si>
    <t>15.50   1483.14</t>
  </si>
  <si>
    <t>Z MATISO</t>
  </si>
  <si>
    <t>2.00    148.89</t>
  </si>
  <si>
    <t>5.00    551.47</t>
  </si>
  <si>
    <t>SE KULA</t>
  </si>
  <si>
    <t>2.00    159.87</t>
  </si>
  <si>
    <t>V DYANTYI</t>
  </si>
  <si>
    <t>3.00    212.99</t>
  </si>
  <si>
    <t>8.00    686.29</t>
  </si>
  <si>
    <t>12.00    912.05</t>
  </si>
  <si>
    <t>30.50   2880.77</t>
  </si>
  <si>
    <t>COMMONAGE</t>
  </si>
  <si>
    <t>N SEPTEMBER</t>
  </si>
  <si>
    <t>5.00    315.30</t>
  </si>
  <si>
    <t>DOMESTIC</t>
  </si>
  <si>
    <t>REFUSE</t>
  </si>
  <si>
    <t>XE TYUPU</t>
  </si>
  <si>
    <t>5.00    372.23</t>
  </si>
  <si>
    <t>AJ</t>
  </si>
  <si>
    <t>MABINDISA</t>
  </si>
  <si>
    <t>4.00    297.78</t>
  </si>
  <si>
    <t>SC JALI</t>
  </si>
  <si>
    <t>NJ CHRISJAN</t>
  </si>
  <si>
    <t>11.00   1225.46</t>
  </si>
  <si>
    <t>15.00   1819.62</t>
  </si>
  <si>
    <t>PAGE     8</t>
  </si>
  <si>
    <t>MD HLALOWA</t>
  </si>
  <si>
    <t>4.50    290.59</t>
  </si>
  <si>
    <t>29.50   2558.29</t>
  </si>
  <si>
    <t>33.50   3152.45</t>
  </si>
  <si>
    <t>PARKS TRA</t>
  </si>
  <si>
    <t>NSPORT</t>
  </si>
  <si>
    <t>ZM GEELBOOI</t>
  </si>
  <si>
    <t>15.00   1382.40</t>
  </si>
  <si>
    <t>19.00   1873.92</t>
  </si>
  <si>
    <t>M MAGWALA</t>
  </si>
  <si>
    <t>19.00   1709.82</t>
  </si>
  <si>
    <t>23.00   2201.34</t>
  </si>
  <si>
    <t>FIRE CONT</t>
  </si>
  <si>
    <t>ROL</t>
  </si>
  <si>
    <t>VD VATELA</t>
  </si>
  <si>
    <t>1.00    133.50</t>
  </si>
  <si>
    <t>24.00   1068.00</t>
  </si>
  <si>
    <t>25.00   1201.50</t>
  </si>
  <si>
    <t>FM MAPALING</t>
  </si>
  <si>
    <t>12.00    615.72</t>
  </si>
  <si>
    <t>GH FELIX</t>
  </si>
  <si>
    <t>10.00   1185.60</t>
  </si>
  <si>
    <t>24.00    948.48</t>
  </si>
  <si>
    <t>34.00   2134.08</t>
  </si>
  <si>
    <t>M MANKAYI</t>
  </si>
  <si>
    <t>11.00   1304.16</t>
  </si>
  <si>
    <t>36.00   1422.72</t>
  </si>
  <si>
    <t>47.00   2726.88</t>
  </si>
  <si>
    <t>ME TEMBENI</t>
  </si>
  <si>
    <t>12.00    474.24</t>
  </si>
  <si>
    <t>23.00   1778.40</t>
  </si>
  <si>
    <t>MR NTSHO</t>
  </si>
  <si>
    <t>TJ SMAYILE</t>
  </si>
  <si>
    <t>1.00    114.87</t>
  </si>
  <si>
    <t>24.00    918.96</t>
  </si>
  <si>
    <t>25.00   1033.83</t>
  </si>
  <si>
    <t>SS N NGQAKAYI</t>
  </si>
  <si>
    <t>36.00   1602.00</t>
  </si>
  <si>
    <t>MEB BOOI</t>
  </si>
  <si>
    <t>24.00    934.56</t>
  </si>
  <si>
    <t>AT BOMA</t>
  </si>
  <si>
    <t>24.00   1034.64</t>
  </si>
  <si>
    <t>MM MANCAM</t>
  </si>
  <si>
    <t>36.00   1551.96</t>
  </si>
  <si>
    <t>M MARAWU</t>
  </si>
  <si>
    <t>24.00    883.44</t>
  </si>
  <si>
    <t>PL NDAYI</t>
  </si>
  <si>
    <t>12.00    459.48</t>
  </si>
  <si>
    <t>NP NGQOKOTYA</t>
  </si>
  <si>
    <t>ZC NDOLO</t>
  </si>
  <si>
    <t>12.00    433.32</t>
  </si>
  <si>
    <t>NJ SIKO</t>
  </si>
  <si>
    <t>12.00    401.28</t>
  </si>
  <si>
    <t>12.00    802.56</t>
  </si>
  <si>
    <t>24.00   1203.84</t>
  </si>
  <si>
    <t>NA SCHEEPERS</t>
  </si>
  <si>
    <t>12.00    509.28</t>
  </si>
  <si>
    <t>12.00   1018.44</t>
  </si>
  <si>
    <t>24.00   1527.72</t>
  </si>
  <si>
    <t>QW SKEYI</t>
  </si>
  <si>
    <t>12.00    994.56</t>
  </si>
  <si>
    <t>NVM MKELE</t>
  </si>
  <si>
    <t>O CHRISJAN</t>
  </si>
  <si>
    <t>1.00    112.17</t>
  </si>
  <si>
    <t>24.00    897.36</t>
  </si>
  <si>
    <t>25.00   1009.53</t>
  </si>
  <si>
    <t>JI POTBERG</t>
  </si>
  <si>
    <t>36.00   1369.08</t>
  </si>
  <si>
    <t>S NJ SOMEKETA</t>
  </si>
  <si>
    <t>7.00    920.64</t>
  </si>
  <si>
    <t>31.00   1972.80</t>
  </si>
  <si>
    <t>PAGE     9</t>
  </si>
  <si>
    <t>T KASPER</t>
  </si>
  <si>
    <t>36.00   1337.04</t>
  </si>
  <si>
    <t>D MKHAZA</t>
  </si>
  <si>
    <t>AS NQOKOQA</t>
  </si>
  <si>
    <t>12.00    934.56</t>
  </si>
  <si>
    <t>36.00   1869.12</t>
  </si>
  <si>
    <t>S VJ JEZI</t>
  </si>
  <si>
    <t>24.00    720.00</t>
  </si>
  <si>
    <t>L SONGONGO</t>
  </si>
  <si>
    <t>12.00    368.64</t>
  </si>
  <si>
    <t>NT TLANJENI</t>
  </si>
  <si>
    <t>12.00    415.08</t>
  </si>
  <si>
    <t>12.00    830.04</t>
  </si>
  <si>
    <t>24.00   1245.12</t>
  </si>
  <si>
    <t>NC HAARMANS</t>
  </si>
  <si>
    <t>24.00    686.64</t>
  </si>
  <si>
    <t>F BOOI</t>
  </si>
  <si>
    <t>42.00   5075.10</t>
  </si>
  <si>
    <t>684.00  26341.08</t>
  </si>
  <si>
    <t>60.00   4580.16</t>
  </si>
  <si>
    <t>786.00  35996.34</t>
  </si>
  <si>
    <t>NURSERY</t>
  </si>
  <si>
    <t>S CAGWE</t>
  </si>
  <si>
    <t>2.00    123.15</t>
  </si>
  <si>
    <t>REFUSE SI</t>
  </si>
  <si>
    <t>TE</t>
  </si>
  <si>
    <t>WM FALTEIN</t>
  </si>
  <si>
    <t>1.00    106.25</t>
  </si>
  <si>
    <t>SANITATIO</t>
  </si>
  <si>
    <t>N GENERAL</t>
  </si>
  <si>
    <t>BM MAPU</t>
  </si>
  <si>
    <t>1.00    114.12</t>
  </si>
  <si>
    <t>ND DYONASHE</t>
  </si>
  <si>
    <t>42.00   4249.80</t>
  </si>
  <si>
    <t>54.00   4249.80</t>
  </si>
  <si>
    <t>Z MBELEKA</t>
  </si>
  <si>
    <t>W GORA</t>
  </si>
  <si>
    <t>1.00     74.45</t>
  </si>
  <si>
    <t>MD JACOB</t>
  </si>
  <si>
    <t>5.00    338.55</t>
  </si>
  <si>
    <t>L NYOKA</t>
  </si>
  <si>
    <t>XM QOKO</t>
  </si>
  <si>
    <t>LG NGINDANA</t>
  </si>
  <si>
    <t>8.00    595.57</t>
  </si>
  <si>
    <t>13.50   1141.50</t>
  </si>
  <si>
    <t>YS JONGILE</t>
  </si>
  <si>
    <t>LS KEWUTI</t>
  </si>
  <si>
    <t>5.00    483.15</t>
  </si>
  <si>
    <t>ZE NZWANA</t>
  </si>
  <si>
    <t>4.00    270.84</t>
  </si>
  <si>
    <t>S MBOYI</t>
  </si>
  <si>
    <t>4.00    246.30</t>
  </si>
  <si>
    <t>L NYEKA</t>
  </si>
  <si>
    <t>PAGE    10</t>
  </si>
  <si>
    <t>112.00   9448.00</t>
  </si>
  <si>
    <t>129.50   9993.93</t>
  </si>
  <si>
    <t>TRAFFIC</t>
  </si>
  <si>
    <t>SB MAPUMA</t>
  </si>
  <si>
    <t>15.50   2350.34</t>
  </si>
  <si>
    <t>20.50   3361.24</t>
  </si>
  <si>
    <t>MP FAXE</t>
  </si>
  <si>
    <t>10.00    818.55</t>
  </si>
  <si>
    <t>S CV MAGXUNYAN</t>
  </si>
  <si>
    <t>A       19.20   2911.40</t>
  </si>
  <si>
    <t>39.35   6985.33</t>
  </si>
  <si>
    <t>SS L MACKENZIE</t>
  </si>
  <si>
    <t>20.00   1676.10</t>
  </si>
  <si>
    <t>38.00   3687.42</t>
  </si>
  <si>
    <t>FP OERSON</t>
  </si>
  <si>
    <t>19.50   1634.20</t>
  </si>
  <si>
    <t>29.50   2751.60</t>
  </si>
  <si>
    <t>84.20   9390.59</t>
  </si>
  <si>
    <t>137.35  17604.14</t>
  </si>
  <si>
    <t>SPORTS GR</t>
  </si>
  <si>
    <t>OUNDS</t>
  </si>
  <si>
    <t>LL HABANA</t>
  </si>
  <si>
    <t>8.00    654.84</t>
  </si>
  <si>
    <t>MN</t>
  </si>
  <si>
    <t>R L OLIFANT</t>
  </si>
  <si>
    <t>30.00   2514.15</t>
  </si>
  <si>
    <t>40.00   4084.79</t>
  </si>
  <si>
    <t>DP ZANI</t>
  </si>
  <si>
    <t>24.00   1964.52</t>
  </si>
  <si>
    <t>26.00   2407.16</t>
  </si>
  <si>
    <t>L PONGOLO</t>
  </si>
  <si>
    <t>16.00   1263.92</t>
  </si>
  <si>
    <t>SS NJ PLANGA</t>
  </si>
  <si>
    <t>24.00   1687.65</t>
  </si>
  <si>
    <t>NG GEORGE</t>
  </si>
  <si>
    <t>24.00   1683.05</t>
  </si>
  <si>
    <t>L BUDAZA</t>
  </si>
  <si>
    <t>24.00   1559.90</t>
  </si>
  <si>
    <t>M GOLIATH</t>
  </si>
  <si>
    <t>44.00   2734.43</t>
  </si>
  <si>
    <t>HL BRUINTJIES</t>
  </si>
  <si>
    <t>3.50    215.51</t>
  </si>
  <si>
    <t>176.50  12232.93</t>
  </si>
  <si>
    <t>209.50  16291.25</t>
  </si>
  <si>
    <t>STR ISLAN</t>
  </si>
  <si>
    <t>DS &amp; VERGES</t>
  </si>
  <si>
    <t>LA BOOMS</t>
  </si>
  <si>
    <t>5.00    419.03</t>
  </si>
  <si>
    <t>Q KRALO</t>
  </si>
  <si>
    <t>3.00    251.42</t>
  </si>
  <si>
    <t>N KOLISI</t>
  </si>
  <si>
    <t>10.00   1117.40</t>
  </si>
  <si>
    <t>S TR STAMPER-B</t>
  </si>
  <si>
    <t>UWA     16.00   1340.88</t>
  </si>
  <si>
    <t>18.00   1794.12</t>
  </si>
  <si>
    <t>AW KOTYI</t>
  </si>
  <si>
    <t>3.00    189.18</t>
  </si>
  <si>
    <t>27.00   2200.51</t>
  </si>
  <si>
    <t>39.00   3771.15</t>
  </si>
  <si>
    <t>EXECUTIVE</t>
  </si>
  <si>
    <t>TW JEZI</t>
  </si>
  <si>
    <t>33.00   3041.28</t>
  </si>
  <si>
    <t>PAGE    11</t>
  </si>
  <si>
    <t>TOTALS --</t>
  </si>
  <si>
    <t>3877.80 350112.49</t>
  </si>
  <si>
    <t>1268.00  46500.80</t>
  </si>
  <si>
    <t>198.00  15032.24</t>
  </si>
  <si>
    <t>6710.95 574634.57</t>
  </si>
  <si>
    <t>10 MAKANA MUNICIPALITY                    OVERIME HOURS REPORT                  PRINTED ON 2018/03/0( 6:03)  FOR 2018/02/23        PAGE     1</t>
  </si>
  <si>
    <t>WATER RETICULATION           MR L PETER              65.00   1527.74     55.00   1430.22       .00                 .00                 .00       .00       .00       .00           120.00   2957.96</t>
  </si>
  <si>
    <t>WATER RETICULATION           MR EM RALO              46.50   1798.29     31.50    909.48       .00                 .00                 .00       .00       .00       .00            78.00   2707.77</t>
  </si>
  <si>
    <t>WATER RETICULATION                                  111.50   3326.03     86.50   2339.70       .00                 .00                 .00       .00       .00       .00           198.00   5665.73</t>
  </si>
  <si>
    <t>COMMONAGE                    MR V KONDILE            16.50   1098.41       .00       .00       .00                 .00                 .00       .00       .00       .00            16.50   1098.41</t>
  </si>
  <si>
    <t>COMMONAGE                                            16.50   1098.41       .00       .00       .00                 .00                 .00       .00       .00       .00            16.50   1098.41</t>
  </si>
  <si>
    <t>DOMESTIC REFUSE              J BRUINTJIES             4.50    335.00       .00       .00       .00                 .00                 .00       .00       .00       .00             4.50    335.00</t>
  </si>
  <si>
    <t>DOMESTIC REFUSE              MR M.W NTSHOKO          14.50   1079.46     18.50   1836.31       .00                 .00                 .00       .00       .00       .00            33.00   2915.77</t>
  </si>
  <si>
    <t>DOMESTIC REFUSE                                      19.00   1414.46     18.50   1836.31       .00                 .00                 .00       .00       .00       .00            37.50   3250.77</t>
  </si>
  <si>
    <t>147.00   5838.90    105.00   4176.01       .00                 .00                 .00       .00       .00       .00           252.00  10014.91</t>
  </si>
  <si>
    <t>01 MAKANA MUNICIPALITY                    OVERIME HOURS REPORT                  PRINTED ON 2018/04/0( 6:27)  FOR 2018/03/23        PAGE     1</t>
  </si>
  <si>
    <t>ENG DISTR PLANT              MR MN MBEBETHO           5.00    620.03       .00       .00       .00                 .00                 .00       .00       .00       .00             5.00    620.03    0</t>
  </si>
  <si>
    <t>ENG DISTR PLANT              MR MM MPALALA            4.00    297.78       .00       .00       .00                 .00                 .00       .00       .00       .00             4.00    297.78    Y</t>
  </si>
  <si>
    <t>ENG DISTR PLANT              MR MG BUDAZA            31.00   2307.80      8.00    794.08       .00                 .00                 .00       .00       .00       .00            39.00   3101.88    Y</t>
  </si>
  <si>
    <t>ENG DISTR PLANT                                      71.00   5533.41     16.00   1588.16       .00                 .00                 .00       .00       .00       .00            87.00   7121.57</t>
  </si>
  <si>
    <t>ENG DISTR TRANSPORT          MR ZJ ZWENI             55.00   5068.80      9.00    614.40       .00                 .00                 .00       .00       .00       .00            64.00   5683.20    Y</t>
  </si>
  <si>
    <t>ENG DISTR TRANSPORT                                  55.00   5068.80      9.00    614.40       .00                 .00                 .00       .00       .00       .00            64.00   5683.20</t>
  </si>
  <si>
    <t>ENG DISTR WORKSHOPS          MR W SINGATA             7.50    613.91      9.00    982.26       .00                 .00                 .00       .00       .00       .00            16.50   1596.17</t>
  </si>
  <si>
    <t>ENG DISTR WORKSHOPS          MR WM DAMANE            10.00   1667.25      4.00    889.20       .00                 .00                 .00       .00       .00       .00            14.00   2556.45</t>
  </si>
  <si>
    <t>ENG DISTR WORKSHOPS          MR SF MGXOTENI           5.00    409.28      5.00    545.70       .00                 .00                 .00       .00       .00       .00            10.00    954.98</t>
  </si>
  <si>
    <t>ENG DISTR WORKSHOPS          MR SM MARDON             7.50    585.45      9.00   1266.36       .00                 .00                 .00       .00       .00       .00            16.50   1851.81</t>
  </si>
  <si>
    <t>ENG DISTR WORKSHOPS                                  30.00   3275.89     27.00   3683.52       .00                 .00                 .00       .00       .00       .00            57.00   6959.41</t>
  </si>
  <si>
    <t>ENG PAIL REMOVALS            MR M MALONI             27.00   1888.92     24.00   2238.72       .00                 .00                 .00       .00       .00       .00            51.00   4127.64    Y</t>
  </si>
  <si>
    <t>ENG PAIL REMOVALS            MR S MELANI             26.00   1935.57       .00       .00       .00                 .00                 .00       .00       .00       .00            26.00   1935.57</t>
  </si>
  <si>
    <t>ENG PAIL REMOVALS            MR N DLEPU                .00       .00      8.50    843.71       .00                 .00                 .00       .00       .00       .00             8.50    843.71    Y</t>
  </si>
  <si>
    <t>ENG PAIL REMOVALS            X GIDANA                 9.00    670.01       .00       .00       .00                 .00                 .00       .00       .00       .00             9.00    670.01    Y</t>
  </si>
  <si>
    <t>ENG PAIL REMOVALS            MR TG MADOLWANA           .00       .00      8.50    843.71       .00                 .00                 .00       .00       .00       .00             8.50    843.71    Y</t>
  </si>
  <si>
    <t>ENG PAIL REMOVALS            MR L NOJOZI             24.00   1744.56     24.00   2326.08       .00                 .00                 .00       .00       .00       .00            48.00   4070.64    Y</t>
  </si>
  <si>
    <t>ENG PAIL REMOVALS            MR ZJ ZWENI             30.50   2810.88       .00       .00       .00                 .00               16.00    491.52       .00       .00            46.50   3901.48    Y</t>
  </si>
  <si>
    <t>ENG PAIL REMOVALS            MR KM NKOLONGO          26.00   1889.94       .00       .00       .00                 .00                 .00       .00       .00       .00            26.00   1889.94    Y</t>
  </si>
  <si>
    <t>ENG PAIL REMOVALS            MR L NAZO               26.00   1600.95      4.00    328.40       .00                 .00                 .00       .00       .00       .00            30.00   1929.35</t>
  </si>
  <si>
    <t>ENG PAIL REMOVALS            MR MK JACISA            31.00   1908.83      5.00    410.50       .00                 .00                 .00       .00       .00       .00            36.00   2319.33</t>
  </si>
  <si>
    <t>ENG PAIL REMOVALS            MR V DOLO               21.00   1293.08      4.00    328.40       .00                 .00                 .00       .00       .00       .00            25.00   1621.48    Y</t>
  </si>
  <si>
    <t>ENG PAIL REMOVALS            MR TH KAMANA             9.00    554.18      7.00    574.70       .00                 .00                 .00       .00       .00       .00            16.00   1128.88    Y</t>
  </si>
  <si>
    <t>ENG PAIL REMOVALS            MR M BENTELE             5.00    307.88     15.50   1272.55       .00                 .00                 .00       .00       .00       .00            20.50   1580.43</t>
  </si>
  <si>
    <t>ENG PAIL REMOVALS            MR ME KULA              26.00   1600.95       .00       .00       .00                 .00                 .00       .00       .00       .00            26.00   1600.95</t>
  </si>
  <si>
    <t>01 MAKANA MUNICIPALITY                    OVERIME HOURS REPORT                  PRINTED ON 2018/04/0( 6:27)  FOR 2018/03/23        PAGE     2</t>
  </si>
  <si>
    <t>ENG PAIL REMOVALS            MR BR MGQOBELE          31.00   1908.83      5.00    410.50       .00                 .00                 .00       .00       .00       .00            36.00   2319.33    Y</t>
  </si>
  <si>
    <t>ENG PAIL REMOVALS            MR VC TSALO              9.00    554.18       .00       .00       .00                 .00                 .00       .00       .00       .00             9.00    554.18</t>
  </si>
  <si>
    <t>ENG PAIL REMOVALS                                   331.50  22976.56    113.50  10371.35       .00                 .00               16.00    491.52       .00       .00           461.00  34438.51</t>
  </si>
  <si>
    <t>ENG SEWER ADMIN              MR S THETHANI             .00       .00       .00       .00       .00                 .00               36.00    893.52       .00       .00            36.00    893.52    Y</t>
  </si>
  <si>
    <t>ENG SEWER ADMIN              MR S NASE               22.00   1354.65     11.00    903.10       .00                 .00                 .00       .00       .00       .00            33.00   2257.75    Y</t>
  </si>
  <si>
    <t>ENG SEWER ADMIN              MR L JEWELL              2.50    153.93       .00       .00       .00                 .00                 .00       .00       .00       .00             2.50    153.93    Y</t>
  </si>
  <si>
    <t>ENG SEWER ADMIN              MR T RALO                9.00    554.18       .00       .00       .00                 .00                 .00       .00       .00       .00             9.00    554.18    Y</t>
  </si>
  <si>
    <t>ENG SEWER ADMIN              MR M VAMVA              18.00   1867.59       .00       .00       .00                 .00                 .00       .00       .00       .00            18.00   1867.59    Y</t>
  </si>
  <si>
    <t>ENG SEWER ADMIN              MR A ZUZANI             55.00   5706.53     16.00    691.70       .00                 .00                 .00       .00       .00       .00            71.00   6398.23    Y</t>
  </si>
  <si>
    <t>ENG SEWER ADMIN                                     106.50   9636.88     27.00   1594.80       .00                 .00               36.00    893.52       .00       .00           169.50  12125.20</t>
  </si>
  <si>
    <t>ENG DISPOSAL WORKS           MR MM FRANS             10.00    780.60      6.00    624.48       .00                 .00                 .00       .00       .00       .00            16.00   1405.08    Y</t>
  </si>
  <si>
    <t>ENG DISPOSAL WORKS           MR S HANI                8.00    595.56      6.00    595.56       .00                 .00                 .00       .00       .00       .00            14.00   1191.12    0</t>
  </si>
  <si>
    <t>ENG DISPOSAL WORKS           MR MB MANKAYI           22.00   1997.82       .00       .00       .00                 .00               36.00   1089.72       .00       .00            58.00   3827.58    Y</t>
  </si>
  <si>
    <t>ENG DISPOSAL WORKS           MR NW MKOLO             25.00   3090.00       .00       .00       .00                 .00                 .00       .00       .00       .00            25.00   3090.00    Y</t>
  </si>
  <si>
    <t>ENG DISPOSAL WORKS           MR M MZIZI              11.00   1062.93       .00       .00       .00                 .00               36.00   1159.56       .00       .00            47.00   3068.25    Y</t>
  </si>
  <si>
    <t>ENG DISPOSAL WORKS           MR TD SAKI              11.00    998.91       .00       .00       .00                 .00               12.00    363.24       .00       .00            23.00   1467.87    Y</t>
  </si>
  <si>
    <t>ENG DISPOSAL WORKS           MR SC NZWANA            11.00   1038.02       .00       .00       .00                 .00               36.00   1132.56       .00       .00            47.00   2170.58    Y</t>
  </si>
  <si>
    <t>ENG DISPOSAL WORKS           MR M SPEELMAN           26.00   1935.57      8.00    794.08       .00                 .00                 .00       .00       .00       .00            34.00   2729.65    Y</t>
  </si>
  <si>
    <t>ENG DISPOSAL WORKS           MR M JANUARY             2.00    148.89       .00       .00       .00                 .00                 .00       .00       .00       .00             2.00    148.89    Y</t>
  </si>
  <si>
    <t>ENG DISPOSAL WORKS           MR SG NKOLONGO            .00       .00       .00       .00       .00                 .00               12.00    343.32       .00       .00            12.00    343.32    Y</t>
  </si>
  <si>
    <t>ENG DISPOSAL WORKS           MR M PHINYANA             .00       .00       .00       .00       .00                 .00               12.00    386.52       .00       .00            12.00   1126.56    Y</t>
  </si>
  <si>
    <t>ENG DISPOSAL WORKS           MRS S SOMAGU            74.00   9732.48       .00       .00       .00                 .00               48.00   2104.32     12.00   1052.16           134.00  12888.96    Y</t>
  </si>
  <si>
    <t>ENG DISPOSAL WORKS           MR L PLANGA             10.00    726.90      6.00    581.52       .00                 .00                 .00       .00       .00       .00            16.00   1308.42    Y</t>
  </si>
  <si>
    <t>ENG DISPOSAL WORKS           MISS V NCULA             8.00    492.60      8.00    656.80       .00                 .00                 .00       .00       .00       .00            16.00   1149.40    Y</t>
  </si>
  <si>
    <t>ENG DISPOSAL WORKS           MR B CANGWENI            5.50    338.66      5.50    451.55       .00                 .00                 .00       .00       .00       .00            11.00    790.21    Y</t>
  </si>
  <si>
    <t>ENG DISPOSAL WORKS           MR MS MAZUNGULA          6.00    369.45      6.00    492.60       .00                 .00                 .00       .00       .00       .00            12.00    862.05</t>
  </si>
  <si>
    <t>01 MAKANA MUNICIPALITY                    OVERIME HOURS REPORT                  PRINTED ON 2018/04/0( 6:27)  FOR 2018/03/23        PAGE     3</t>
  </si>
  <si>
    <t>ENG DISPOSAL WORKS           MR DA NGQANDANA          6.00    369.45      6.00    492.60       .00                 .00                 .00       .00       .00       .00            12.00    862.05</t>
  </si>
  <si>
    <t>ENG DISPOSAL WORKS                                  235.50  23677.84     51.50   4689.19       .00                 .00              204.00   7105.32     12.00   1052.16           503.00  38956.07</t>
  </si>
  <si>
    <t>ENG SEWER RETICULATION       MR Z JAMES              34.00   2531.13     24.00   2382.24       .00                 .00                 .00       .00       .00       .00            58.00   4913.37    Y</t>
  </si>
  <si>
    <t>ENG SEWER RETICULATION       MR JR RALO              21.00   1563.35      3.00    402.58       .00                 .00                 .00       .00       .00       .00            24.00   1965.93    Y</t>
  </si>
  <si>
    <t>ENG SEWER RETICULATION       MR K NQEBE              27.00   4293.00      9.00   1908.00       .00                 .00                 .00       .00       .00       .00            36.00   6201.00    Y</t>
  </si>
  <si>
    <t>ENG SEWER RETICULATION       MR N KRIEL               7.00    431.03      3.00    333.00       .00                 .00                 .00       .00       .00       .00            10.00    764.03</t>
  </si>
  <si>
    <t>ENG SEWER RETICULATION                               89.00   8818.51     39.00   5025.82       .00                 .00               12.00    578.52       .00       .00           140.00  14422.85</t>
  </si>
  <si>
    <t>ENG STORMWATER DRAINS        MR ZE LIMBA              8.00    912.96      7.00   1065.12       .00                 .00                 .00       .00       .00       .00            15.00   1978.08    0</t>
  </si>
  <si>
    <t>ENG STORMWATER DRAINS        MR AR QANGULE            8.00    504.48      7.00    588.56       .00                 .00                 .00       .00       .00       .00            15.00   1093.04</t>
  </si>
  <si>
    <t>ENG STORMWATER DRAINS        MR A ALBANY              8.00    492.60      7.00    574.70       .00                 .00                 .00       .00       .00       .00            15.00   1067.30</t>
  </si>
  <si>
    <t>ENG STORMWATER DRAINS        MR BE MKHUTSHULWA        8.00    492.60      7.00    574.70       .00                 .00                 .00       .00       .00       .00            15.00   1067.30</t>
  </si>
  <si>
    <t>ENG STORMWATER DRAINS                                32.00   2402.64     28.00   2803.08       .00                 .00                 .00       .00       .00       .00            60.00   5205.72</t>
  </si>
  <si>
    <t>ENG STR FOOTPATHS GUTTERS    MR MM DIKO               8.00    586.80      7.00    684.60       .00                 .00                 .00       .00       .00       .00            15.00   1271.40    0</t>
  </si>
  <si>
    <t>ENG STR FOOTPATHS GUTTERS    MR MP MAWUSE             8.00    912.60      7.00   1064.70       .00                 .00                 .00       .00       .00       .00            15.00   1977.30</t>
  </si>
  <si>
    <t>ENG STR FOOTPATHS GUTTERS    MISS PC JOJA             8.00    595.56      7.00    694.82       .00                 .00                 .00       .00       .00       .00            15.00   1290.38</t>
  </si>
  <si>
    <t>ENG STR FOOTPATHS GUTTERS    MR T RADU                8.00    595.56      7.00    694.82       .00                 .00                 .00       .00       .00       .00            15.00   1290.38</t>
  </si>
  <si>
    <t>ENG STR FOOTPATHS GUTTERS    MRS NE TEKI              8.00    595.56      7.00    694.82       .00                 .00                 .00       .00       .00       .00            15.00   1290.38</t>
  </si>
  <si>
    <t>ENG STR FOOTPATHS GUTTERS    MR FW MFECANE            8.00    595.56      7.00    694.82       .00                 .00                 .00       .00       .00       .00            15.00   1290.38</t>
  </si>
  <si>
    <t>ENG STR FOOTPATHS GUTTERS    MR S KEPE                8.00    595.56      7.00    694.82       .00                 .00                 .00       .00       .00       .00            15.00   1290.38</t>
  </si>
  <si>
    <t>ENG STR FOOTPATHS GUTTERS    MR BG BAMBISO            4.00    377.46      2.00    510.33       .00                 .00                 .00       .00       .00       .00             6.00    887.79</t>
  </si>
  <si>
    <t>ENG STR FOOTPATHS GUTTERS    MR VJ JONAS              3.00    207.99      3.00    374.95       .00                 .00                 .00       .00       .00       .00             6.00    582.94</t>
  </si>
  <si>
    <t>ENG STR FOOTPATHS GUTTERS    MR NA JANUARY            4.00    277.32      3.00    374.95       .00                 .00                 .00       .00       .00       .00             7.00    652.27</t>
  </si>
  <si>
    <t>ENG STR FOOTPATHS GUTTERS    MR SM VELITI             8.00    554.64      7.00    647.08       .00                 .00                 .00       .00       .00       .00            15.00   1201.72</t>
  </si>
  <si>
    <t>ENG STR FOOTPATHS GUTTERS    MR TW NELA               8.00    554.64      7.00    647.08       .00                 .00                 .00       .00       .00       .00            15.00   1201.72</t>
  </si>
  <si>
    <t>ENG STR FOOTPATHS GUTTERS                            83.00   6449.25     71.00   7777.79       .00                 .00                 .00       .00       .00       .00           154.00  14227.04</t>
  </si>
  <si>
    <t>01 MAKANA MUNICIPALITY                    OVERIME HOURS REPORT                  PRINTED ON 2018/04/0( 6:27)  FOR 2018/03/23        PAGE     4</t>
  </si>
  <si>
    <t>TOWN PLANNING                MS T MAGILINDANE        10.00    615.75       .00       .00       .00                 .00                 .00       .00       .00       .00            10.00    615.75</t>
  </si>
  <si>
    <t>TOWN PLANNING                                        10.00    615.75       .00       .00       .00                 .00                 .00       .00       .00       .00            10.00    615.75</t>
  </si>
  <si>
    <t>WATER CONSERVATION PURIF     MR TN JILANA              .00       .00       .00       .00       .00                 .00               36.00       .00       .00       .00            36.00    634.32    0</t>
  </si>
  <si>
    <t>WATER CONSERVATION PURIF     MR MM MAKOMBE           27.00   1962.63     12.00   1163.04       .00                 .00                 .00       .00       .00       .00            39.00   3125.67    Y</t>
  </si>
  <si>
    <t>WATER CONSERVATION PURIF     MR NW SKEPE             19.00   1414.46      5.00    799.62       .00                 .00                 .00       .00       .00       .00            24.00   2214.08    Y</t>
  </si>
  <si>
    <t>WATER CONSERVATION PURIF     MR ZP DAVANE            14.50   2147.16      7.00   1382.08       .00                 .00                 .00       .00       .00       .00            21.50   3529.24    Y</t>
  </si>
  <si>
    <t>WATER CONSERVATION PURIF     MR SM HANI                .00       .00       .00       .00       .00                 .00               32.00   1436.48       .00       .00            32.00   1965.08    Y</t>
  </si>
  <si>
    <t>WATER CONSERVATION PURIF     MR TJ JILANA              .00       .00       .00       .00       .00                 .00               48.00   1546.08       .00       .00            48.00   2391.84    Y</t>
  </si>
  <si>
    <t>WATER CONSERVATION PURIF     MS KM MADINDA             .00       .00       .00       .00       .00                 .00               16.00    771.36       .00       .00            16.00   1405.68    Y</t>
  </si>
  <si>
    <t>WATER CONSERVATION PURIF     MR H MARAMBANA            .00       .00       .00       .00       .00                 .00               24.00    773.04       .00       .00            24.00   1125.44    Y</t>
  </si>
  <si>
    <t>WATER CONSERVATION PURIF     MR FN MAVELA            40.00   6941.52     14.00   1156.92       .00                 .00               32.00   1542.72       .00       .00            86.00  10522.16    Y</t>
  </si>
  <si>
    <t>WATER CONSERVATION PURIF     MS N MNGXUMA            16.00   1546.08     16.00   2061.44       .00                 .00                 .00       .00       .00       .00            32.00   3607.52    Y</t>
  </si>
  <si>
    <t>WATER CONSERVATION PURIF     MR NM NDOLO             26.00   1802.58       .00       .00       .00                 .00                 .00       .00       .00       .00            26.00   1802.58    Y</t>
  </si>
  <si>
    <t>WATER CONSERVATION PURIF     MR MG FAKU              19.00   1317.27       .00       .00       .00                 .00                 .00       .00       .00       .00            19.00   1317.27    Y</t>
  </si>
  <si>
    <t>WATER CONSERVATION PURIF     MR B SPEELMAN           31.00   2149.23     10.00    924.40       .00                 .00                 .00       .00       .00       .00            41.00   3073.63    Y</t>
  </si>
  <si>
    <t>WATER CONSERVATION PURIF     MR X NTETHE             23.00   1594.59      2.00    374.95       .00                 .00                 .00       .00       .00       .00            25.00   1969.54    Y</t>
  </si>
  <si>
    <t>WATER CONSERVATION PURIF     MR SJ NONXUBA             .00       .00       .00       .00       .00                 .00               12.00    368.64       .00       .00            12.00   1002.96    Y</t>
  </si>
  <si>
    <t>WATER CONSERVATION PURIF     MR M SKAAP               9.50    658.64     16.00   1479.04       .00                 .00                 .00       .00       .00       .00            25.50   2137.68    Y</t>
  </si>
  <si>
    <t>WATER CONSERVATION PURIF     MR A HELENI               .00       .00       .00       .00       .00                 .00               16.00    369.76       .00       .00            16.00   1004.08    Y</t>
  </si>
  <si>
    <t>WATER CONSERVATION PURIF     MR M TOKOTA              9.00    623.97      7.00    647.08       .00                 .00                 .00       .00       .00       .00            16.00   1271.05    Y</t>
  </si>
  <si>
    <t>WATER CONSERVATION PURIF     MR T BAVUMA              7.00    485.31      6.00    554.64       .00                 .00                 .00       .00       .00       .00            13.00   1039.95    Y</t>
  </si>
  <si>
    <t>WATER CONSERVATION PURIF     MR EP JACOBS            13.50    935.96     16.00   1479.04       .00                 .00                 .00       .00       .00       .00            29.50   2415.00</t>
  </si>
  <si>
    <t>WATER CONSERVATION PURIF     MR M MBEKELE             2.00    138.66       .00       .00       .00                 .00                 .00       .00       .00       .00             2.00    138.66    Y</t>
  </si>
  <si>
    <t>WATER CONSERVATION PURIF     MR J LEON               44.00   3960.00     24.00   1920.00       .00                 .00                 .00       .00       .00       .00            68.00   5880.00    Y</t>
  </si>
  <si>
    <t>WATER CONSERVATION PURIF     MR X SODLADLA             .00       .00       .00       .00       .00                 .00                 .00       .00       .00       .00              .00    845.76    Y</t>
  </si>
  <si>
    <t>WATER CONSERVATION PURIF     MR AS BOTILE              .00       .00       .00       .00       .00                 .00               32.00    915.52       .00       .00            32.00   1796.52    Y</t>
  </si>
  <si>
    <t>WATER CONSERVATION PURIF     MR M SOLANI               .00       .00       .00       .00       .00                 .00               48.00   1373.28       .00       .00            48.00   2219.04    Y</t>
  </si>
  <si>
    <t>WATER CONSERVATION PURIF     MR LL KALIPA              .00       .00       .00       .00       .00                 .00                 .00       .00       .00       .00              .00    422.88</t>
  </si>
  <si>
    <t>01 MAKANA MUNICIPALITY                    OVERIME HOURS REPORT                  PRINTED ON 2018/04/0( 6:27)  FOR 2018/03/23        PAGE     5</t>
  </si>
  <si>
    <t>WATER CONSERVATION PURIF                            300.50  27678.06    135.00  13942.25       .00                 .00              296.00   9096.88       .00       .00           731.50  58857.63</t>
  </si>
  <si>
    <t>WATER JAMES KLEYNHANS        MR ZR ADAM                .00       .00       .00       .00       .00                 .00               24.00   1017.60       .00       .00            24.00   1757.64    Y</t>
  </si>
  <si>
    <t>WATER JAMES KLEYNHANS        MR VG MZAYIDUME         24.00   2264.76       .00       .00       .00                 .00               24.00    755.04       .00       .00            48.00   3654.12    Y</t>
  </si>
  <si>
    <t>WATER JAMES KLEYNHANS        MR VA JACOBS              .00       .00       .00       .00       .00                 .00                 .00       .00       .00       .00              .00    211.44    Y</t>
  </si>
  <si>
    <t>WATER JAMES KLEYNHANS        MS N GONGQOBE             .00       .00       .00       .00       .00                 .00               16.00    735.52       .00       .00            16.00   1440.32    Y</t>
  </si>
  <si>
    <t>WATER JAMES KLEYNHANS        MR SS MTONGA             8.00   1365.84      3.00    923.28       .00                 .00                 .00       .00     36.00   4097.52            47.00   6703.80    Y</t>
  </si>
  <si>
    <t>WATER JAMES KLEYNHANS        MR MM MGOGOSHE            .00       .00       .00       .00       .00                 .00               16.00    701.44       .00       .00            16.00   1053.84    Y</t>
  </si>
  <si>
    <t>WATER JAMES KLEYNHANS        MR L SHEYI              21.00   2761.92      2.00    701.44       .00                 .00               12.00    526.08       .00       .00            35.00   4835.20    Y</t>
  </si>
  <si>
    <t>WATER JAMES KLEYNHANS        MR ME BANISI            22.00   1354.65       .00       .00       .00                 .00                 .00       .00       .00       .00            22.00   1354.65    Y</t>
  </si>
  <si>
    <t>WATER JAMES KLEYNHANS        MR MN MANTLA            20.00   1231.50      1.00    333.00       .00                 .00               36.00    739.08       .00       .00            57.00   2832.18    Y</t>
  </si>
  <si>
    <t>WATER JAMES KLEYNHANS        MR NL SMILE             44.00   2463.00       .00       .00       .00                 .00                 .00       .00       .00       .00            44.00   2463.00</t>
  </si>
  <si>
    <t>WATER JAMES KLEYNHANS                               139.00  11441.67      6.00   1957.72       .00                 .00              128.00   4474.76     36.00   4097.52           309.00  26306.19</t>
  </si>
  <si>
    <t>WATER RETICULATION           MR T JULY               18.00   1340.01       .00       .00       .00                 .00                 .00       .00       .00       .00            18.00   1340.01    Y</t>
  </si>
  <si>
    <t>WATER RETICULATION           MR D NGQINZI            16.00   1191.12      9.00    893.34       .00                 .00                 .00       .00       .00       .00            25.00   2084.46    Y</t>
  </si>
  <si>
    <t>WATER RETICULATION           MR MP MKALIPI           39.00   5913.77     18.00   3639.24       .00                 .00                 .00       .00       .00       .00            57.00   9553.01    Y</t>
  </si>
  <si>
    <t>WATER RETICULATION           MR TW MTSHIZANA         42.00   6368.67     14.00   2830.52       .00                 .00                 .00       .00       .00       .00            56.00   9199.19    Y</t>
  </si>
  <si>
    <t>WATER RETICULATION           MR LL BASIE             23.00   1712.24     14.00   1389.64       .00                 .00                 .00       .00       .00       .00            37.00   3101.88    Y</t>
  </si>
  <si>
    <t>WATER RETICULATION           MR A HAWULANA           16.00   1191.12      9.00    893.34       .00                 .00                 .00       .00       .00       .00            25.00   2084.46    Y</t>
  </si>
  <si>
    <t>WATER RETICULATION           MR S JACK               21.00   1563.35     14.00   1389.64       .00                 .00                 .00       .00       .00       .00            35.00   2952.99    Y</t>
  </si>
  <si>
    <t>WATER RETICULATION           MR S HELENI             19.00   1414.46      5.00    496.30       .00                 .00                 .00       .00       .00       .00            24.00   1910.76    Y</t>
  </si>
  <si>
    <t>WATER RETICULATION           MR M MNTWINI            43.00   7169.18      4.00    889.20       .00                 .00                 .00       .00       .00       .00            47.00   8058.38    Y</t>
  </si>
  <si>
    <t>WATER RETICULATION           MR L MLOLA              40.00   5649.00      2.00    763.75       .00                 .00                 .00       .00       .00       .00            42.00   6412.75    Y</t>
  </si>
  <si>
    <t>WATER RETICULATION           MR A BRUINTJIES         44.00   2841.30     24.00   1377.60       .00                 .00                 .00       .00       .00       .00            68.00   4218.90    Y</t>
  </si>
  <si>
    <t>WATER RETICULATION           MR C BASSON             35.00   2155.13       .00       .00       .00                 .00                 .00       .00       .00       .00            35.00   2155.13    Y</t>
  </si>
  <si>
    <t>WATER RETICULATION           MR MN NTLOKWANA         18.00   1108.35      2.00    333.00       .00                 .00                 .00       .00       .00       .00            20.00   1441.35    Y</t>
  </si>
  <si>
    <t>WATER RETICULATION           MS F MANYATI            20.00   1231.50       .00       .00       .00                 .00                 .00       .00       .00       .00            20.00   1231.50    Y</t>
  </si>
  <si>
    <t>WATER RETICULATION           MS N KAYINGANA          19.00   1169.93      5.00    661.40       .00                 .00                 .00       .00       .00       .00            24.00   1831.33    Y</t>
  </si>
  <si>
    <t>WATER RETICULATION           MISS N MGOGO            40.00   2463.00     18.00   1477.80       .00                 .00                 .00       .00       .00       .00            58.00   3940.80    Y</t>
  </si>
  <si>
    <t>01 MAKANA MUNICIPALITY                    OVERIME HOURS REPORT                  PRINTED ON 2018/04/0( 6:27)  FOR 2018/03/23        PAGE     6</t>
  </si>
  <si>
    <t>WATER RETICULATION           MR T MTWECU             21.00   1293.08     16.00   1313.60       .00                 .00                 .00       .00       .00       .00            37.00   2606.68    Y</t>
  </si>
  <si>
    <t>WATER RETICULATION           MRS NJ SUKULA           10.00    615.75       .00       .00       .00                 .00                 .00       .00       .00       .00            10.00    615.75</t>
  </si>
  <si>
    <t>WATER RETICULATION           MR MV NGUMBELA          10.00    615.75       .00       .00       .00                 .00                 .00       .00       .00       .00            10.00    615.75    Y</t>
  </si>
  <si>
    <t>WATER RETICULATION           MR N BHANCI             26.00   1600.95       .00       .00       .00                 .00                 .00       .00       .00       .00            26.00   1600.95    Y</t>
  </si>
  <si>
    <t>WATER RETICULATION           MR PB DYUBULU           21.00   1293.08     14.00   1149.40       .00                 .00                 .00       .00       .00       .00            35.00   2442.48    Y</t>
  </si>
  <si>
    <t>WATER RETICULATION           MR SI DYONGOMAN         27.00   1662.53      9.00    738.90       .00                 .00                 .00       .00       .00       .00            36.00   2401.43    Y</t>
  </si>
  <si>
    <t>WATER RETICULATION           MR MA NTOZINI            5.00    307.88      3.00    333.00       .00                 .00                 .00       .00       .00       .00             8.00    640.88    Y</t>
  </si>
  <si>
    <t>WATER RETICULATION           MR WH MADONDILE          6.50    400.24       .00       .00       .00                 .00                 .00       .00       .00       .00             6.50    400.24    Y</t>
  </si>
  <si>
    <t>WATER RETICULATION           MS NT JACK              40.00   2463.00       .00       .00       .00                 .00                 .00       .00       .00       .00            40.00   2463.00    Y</t>
  </si>
  <si>
    <t>WATER RETICULATION                                  619.50  54734.39    180.00  20569.67       .00                 .00                 .00       .00       .00       .00           799.50  75304.06</t>
  </si>
  <si>
    <t>ELECTRICITY DISTRIBUTION     MR ZG TOKWE             42.00   7170.66     16.00   3642.24       .00                 .00                 .00       .00       .00       .00            58.00  10812.90    Y</t>
  </si>
  <si>
    <t>ELECTRICITY DISTRIBUTION     MR DB GOMBA             22.50   1675.01       .00       .00       .00                 .00                 .00       .00       .00       .00            22.50   1675.01    Y</t>
  </si>
  <si>
    <t>ELECTRICITY DISTRIBUTION     MR L MBUYEPHI           19.00   3021.00     16.00   3392.00       .00                 .00                 .00       .00       .00       .00            35.00   6413.00    Y</t>
  </si>
  <si>
    <t>ELECTRICITY DISTRIBUTION     MR X QHINGA             37.00   2754.47     16.50   1637.79       .00                 .00                 .00       .00       .00       .00            53.50   4392.26    Y</t>
  </si>
  <si>
    <t>ELECTRICITY DISTRIBUTION     MR AD SPHERE            22.00   1637.79     13.00   1290.38       .00                 .00                 .00       .00       .00       .00            35.00   2928.17    Y</t>
  </si>
  <si>
    <t>ELECTRICITY DISTRIBUTION     MR Z MATOMANA            6.00    652.77     12.00   1740.72       .00                 .00                 .00       .00       .00       .00            18.00   2393.49    Y</t>
  </si>
  <si>
    <t>ELECTRICITY DISTRIBUTION     MR T MAME               24.00   1786.68     26.00   2580.76       .00                 .00                 .00       .00       .00       .00            50.00   4367.44    Y</t>
  </si>
  <si>
    <t>ELECTRICITY DISTRIBUTION     MS N MKOKELI-NTLOKO     17.00   2902.41      9.50   2162.58       .00                 .00                 .00       .00       .00       .00            26.50   5064.99    Y</t>
  </si>
  <si>
    <t>ELECTRICITY DISTRIBUTION     MR Z VANI               46.00   7669.35      7.00   1556.10       .00                 .00                 .00       .00       .00       .00            53.00   9225.45    Y</t>
  </si>
  <si>
    <t>ELECTRICITY DISTRIBUTION     MISS NY KALASE          22.00   1561.89      9.50    899.27       .00                 .00                 .00       .00       .00       .00            31.50   2461.16    Y</t>
  </si>
  <si>
    <t>ELECTRICITY DISTRIBUTION     MR JD MTUZE              4.00    270.84       .00       .00       .00                 .00                 .00       .00       .00       .00             4.00    270.84    Y</t>
  </si>
  <si>
    <t>ELECTRICITY DISTRIBUTION     MR M DUDA               16.00   1248.96     13.50   1405.08       .00                 .00                 .00       .00       .00       .00            29.50   2654.04    Y</t>
  </si>
  <si>
    <t>ELECTRICITY DISTRIBUTION     MR VX GONGQA            49.50   3351.65     26.00    947.94       .00                 .00                 .00       .00       .00       .00            75.50   4299.59    Y</t>
  </si>
  <si>
    <t>ELECTRICITY DISTRIBUTION     MR SA MAFANI            15.00   1064.93     17.50   1656.55       .00                 .00                 .00       .00       .00       .00            32.50   2721.48    Y</t>
  </si>
  <si>
    <t>ELECTRICITY DISTRIBUTION     MR DA DOUDES            32.50   2148.41       .00       .00       .00                 .00                 .00       .00       .00       .00            32.50   2148.41    Y</t>
  </si>
  <si>
    <t>ELECTRICITY DISTRIBUTION     MR MM NTSHOKO           25.00   1774.88       .00       .00       .00                 .00                 .00       .00       .00       .00            25.00   1774.88    Y</t>
  </si>
  <si>
    <t>ELECTRICITY DISTRIBUTION     MR AP HLUTHA            16.00   1248.96     14.00   1457.12       .00                 .00                 .00       .00       .00       .00            30.00   2706.08    Y</t>
  </si>
  <si>
    <t>ELECTRICITY DISTRIBUTION     MR S LANGA              37.00   5883.00      9.50   2014.00       .00                 .00                 .00       .00       .00       .00            46.50   7897.00    Y</t>
  </si>
  <si>
    <t>01 MAKANA MUNICIPALITY                    OVERIME HOURS REPORT                  PRINTED ON 2018/04/0( 6:27)  FOR 2018/03/23        PAGE     7</t>
  </si>
  <si>
    <t>ELECTRICITY DISTRIBUTION     MISS NA MLOTANA         33.00   5247.00       .00       .00       .00                 .00                 .00       .00       .00       .00            33.00   5247.00    Y</t>
  </si>
  <si>
    <t>ELECTRICITY DISTRIBUTION     MR TH HULUSHE            5.00    346.65     15.50   1432.82       .00                 .00                 .00       .00       .00       .00            20.50   1779.47    Y</t>
  </si>
  <si>
    <t>ELECTRICITY DISTRIBUTION     MR SC RAMBA             41.00   6519.00     22.50   4028.00       .00                 .00                 .00       .00       .00       .00            63.50  10547.00    Y</t>
  </si>
  <si>
    <t>ELECTRICITY DISTRIBUTION     MR M RALO                4.00    297.78      5.50    545.93       .00                 .00                 .00       .00       .00       .00             9.50    843.71    Y</t>
  </si>
  <si>
    <t>ELECTRICITY DISTRIBUTION     MISS N COSSIE           23.00   1557.33      7.00    631.96       .00                 .00                 .00       .00       .00       .00            30.00   2189.29    Y</t>
  </si>
  <si>
    <t>ELECTRICITY DISTRIBUTION     MR M NGOJO               6.00    622.53       .00       .00       .00                 .00                 .00       .00       .00       .00             6.00    622.53    Y</t>
  </si>
  <si>
    <t>ELECTRICITY DISTRIBUTION     MR L TYALA              12.00    774.90     23.00   1980.30       .00                 .00                 .00       .00       .00       .00            35.00   2755.20    Y</t>
  </si>
  <si>
    <t>ELECTRICITY DISTRIBUTION     MR N LUPUWANA           38.50   5977.70     14.00   2898.28       .00                 .00                 .00       .00       .00       .00            52.50   8875.98    Y</t>
  </si>
  <si>
    <t>ELECTRICITY DISTRIBUTION     MR S SOMYA              27.00   4501.58     15.50   3445.65       .00                 .00                 .00       .00       .00       .00            42.50   7947.23    Y</t>
  </si>
  <si>
    <t>ELECTRICITY DISTRIBUTION     MR KR NGONYAMA          14.50   2251.34     18.00   3726.36       .00                 .00                 .00       .00       .00       .00            32.50   6092.23    Y</t>
  </si>
  <si>
    <t>ELECTRICITY DISTRIBUTION                            656.50  75919.47    327.00  45071.83       .00                 .00                 .00       .00       .00       .00           983.50 121105.83</t>
  </si>
  <si>
    <t>CORPORATE SERVICES           MRS M BOTHA              5.50    372.41       .00       .00       .00                 .00                 .00       .00       .00       .00             5.50    372.41</t>
  </si>
  <si>
    <t>CORPORATE SERVICES                                    5.50    372.41       .00       .00       .00                 .00                 .00       .00       .00       .00             5.50    372.41</t>
  </si>
  <si>
    <t>CITY HALL &amp; OFFICES          MR SE MANKAYI           14.00   1145.97      7.50    818.55       .00                 .00                 .00       .00       .00       .00            21.50   1964.52</t>
  </si>
  <si>
    <t>CITY HALL &amp; OFFICES                                  14.00   1145.97      7.50    818.55       .00                 .00                 .00       .00       .00       .00            21.50   1964.52</t>
  </si>
  <si>
    <t>COMMUNITY HALLS              MR MS NKONTSO            2.50    204.64      3.00    442.63       .00                 .00                 .00       .00       .00       .00             5.50    647.27    0</t>
  </si>
  <si>
    <t>COMMUNITY HALLS              MR VM NQEBEYA           19.50   1929.33     12.00   1583.04       .00                 .00                 .00       .00       .00       .00            31.50   3512.37</t>
  </si>
  <si>
    <t>COMMUNITY HALLS              MS L SAMBO               8.00    654.84      8.50    927.69       .00                 .00                 .00       .00       .00       .00            16.50   1582.53</t>
  </si>
  <si>
    <t>COMMUNITY HALLS              MR L MSUTWANA           14.50    914.37       .00       .00       .00                 .00                 .00       .00       .00       .00            14.50    914.37</t>
  </si>
  <si>
    <t>COMMUNITY HALLS              MRS N MALGAS            15.50   1024.63     11.50   1013.61       .00                 .00                 .00       .00       .00       .00            27.00   2038.24</t>
  </si>
  <si>
    <t>COMMUNITY HALLS                                      60.00   4727.81     35.00   3966.97       .00                 .00                 .00       .00       .00       .00            95.00   8694.78</t>
  </si>
  <si>
    <t>COUNCIL                      MS NA TIWISE            10.00   1114.05       .00       .00       .00                 .00                 .00       .00       .00       .00            10.00   1114.05</t>
  </si>
  <si>
    <t>COUNCIL                      MR SW DYIRA             10.00   1877.10       .00       .00       .00                 .00                 .00       .00       .00       .00            10.00   1877.10</t>
  </si>
  <si>
    <t>COUNCIL                                              20.00   2991.15       .00       .00       .00                 .00                 .00       .00       .00       .00            20.00   2991.15</t>
  </si>
  <si>
    <t>FINANCE ADMINISTRATION       MR ML MBOTSHELWA          .00       .00      2.00    383.96       .00                 .00                 .00       .00       .00       .00             2.00    383.96</t>
  </si>
  <si>
    <t>01 MAKANA MUNICIPALITY                    OVERIME HOURS REPORT                  PRINTED ON 2018/04/0( 6:27)  FOR 2018/03/23        PAGE     8</t>
  </si>
  <si>
    <t>FINANCE ADMINISTRATION                                 .00       .00      2.00    383.96       .00                 .00                 .00       .00       .00       .00             2.00    383.96</t>
  </si>
  <si>
    <t>STORES                       MR L MAGALELA           11.00    818.90      9.00    893.34       .00                 .00                 .00       .00       .00       .00            20.00   1712.24</t>
  </si>
  <si>
    <t>STORES                                               11.00    818.90      9.00    893.34       .00                 .00                 .00       .00       .00       .00            20.00   1712.24</t>
  </si>
  <si>
    <t>DOMESTIC REFUSE              MR XE TYUPU              1.50    111.67       .00       .00       .00                 .00                 .00       .00       .00       .00             1.50    111.67    0</t>
  </si>
  <si>
    <t>DOMESTIC REFUSE              MR MD HLALOWA           11.50    742.61      7.00    602.70       .00                 .00                 .00       .00       .00       .00            18.50   1345.31</t>
  </si>
  <si>
    <t>DOMESTIC REFUSE                                      13.00    854.28      7.00    602.70       .00                 .00                 .00       .00       .00       .00            20.00   1456.98</t>
  </si>
  <si>
    <t>PARKS TRANSPORT              MR M MVULA              24.00   1549.80     24.00   1377.60       .00                 .00                 .00       .00       .00       .00            48.00   2927.40</t>
  </si>
  <si>
    <t>PARKS TRANSPORT                                      24.00   1549.80     24.00   1377.60       .00                 .00                 .00       .00       .00       .00            48.00   2927.40</t>
  </si>
  <si>
    <t>FIRE CONTROL                 MR RJ BROOKS              .00       .00       .00       .00       .00                 .00               12.00    835.68       .00       .00            12.00    835.68    Y</t>
  </si>
  <si>
    <t>FIRE CONTROL                 MR AM LISHER              .00       .00       .00       .00       .00                 .00               12.00    661.08       .00       .00            12.00    661.08    Y</t>
  </si>
  <si>
    <t>FIRE CONTROL                 MR VD VATELA              .00       .00       .00       .00       .00                 .00               24.00   1068.00       .00       .00            24.00   1068.00    Y</t>
  </si>
  <si>
    <t>FIRE CONTROL                 MR FM MAPALING            .00       .00       .00       .00       .00                 .00               24.00   1231.44       .00       .00            24.00   1231.44    Y</t>
  </si>
  <si>
    <t>FIRE CONTROL                 MR GH FELIX               .00       .00       .00       .00       .00                 .00               24.00    948.48       .00       .00            24.00    948.48    Y</t>
  </si>
  <si>
    <t>FIRE CONTROL                 MR M MANKAYI              .00       .00     11.00   1738.88       .00                 .00               24.00    948.48       .00       .00            35.00   2687.36    Y</t>
  </si>
  <si>
    <t>FIRE CONTROL                 MR ME TEMBENI             .00       .00       .00       .00       .00                 .00               12.00    474.24       .00       .00            12.00    474.24    Y</t>
  </si>
  <si>
    <t>FIRE CONTROL                 MR MR NTSHO               .00       .00       .00       .00       .00                 .00               24.00   1068.00       .00       .00            24.00   1068.00    Y</t>
  </si>
  <si>
    <t>FIRE CONTROL                 MR TJ SMAYILE             .00       .00       .00       .00       .00                 .00               24.00    918.96       .00       .00            24.00    918.96    Y</t>
  </si>
  <si>
    <t>FIRE CONTROL                 MR MEB BOOI               .00       .00     12.00   1869.12       .00                 .00               24.00    934.56       .00       .00            36.00   2803.68    Y</t>
  </si>
  <si>
    <t>FIRE CONTROL                 MR AT BOMA                .00       .00       .00       .00       .00                 .00               24.00   1034.64       .00       .00            24.00   1034.64    Y</t>
  </si>
  <si>
    <t>FIRE CONTROL                 MR M MARAWU               .00       .00       .00       .00       .00                 .00               12.00    441.72       .00       .00            12.00    441.72    Y</t>
  </si>
  <si>
    <t>FIRE CONTROL                 MS PL NDAYI               .00       .00       .00       .00       .00                 .00               12.00    459.48       .00       .00            12.00    459.48    Y</t>
  </si>
  <si>
    <t>FIRE CONTROL                 MR ZC NDOLO               .00       .00       .00       .00       .00                 .00               36.00   1299.96       .00       .00            36.00   1299.96    Y</t>
  </si>
  <si>
    <t>FIRE CONTROL                 MS NJ SIKO                .00       .00       .00       .00       .00                 .00               36.00   1203.84       .00       .00            36.00   1203.84    Y</t>
  </si>
  <si>
    <t>FIRE CONTROL                 MR NA SCHEEPERS           .00       .00       .00       .00       .00                 .00               24.00   1018.56       .00       .00            24.00   1018.56    Y</t>
  </si>
  <si>
    <t>FIRE CONTROL                 MR QW SKEYI               .00       .00       .00       .00       .00                 .00               24.00    994.56       .00       .00            24.00    994.56    Y</t>
  </si>
  <si>
    <t>01 MAKANA MUNICIPALITY                    OVERIME HOURS REPORT                  PRINTED ON 2018/04/0( 6:27)  FOR 2018/03/23        PAGE     9</t>
  </si>
  <si>
    <t>FIRE CONTROL                 MS NVM MKELE              .00       .00       .00       .00       .00                 .00               24.00    948.48       .00       .00            24.00    948.48    Y</t>
  </si>
  <si>
    <t>FIRE CONTROL                 MR O CHRISJAN             .00       .00       .00       .00       .00                 .00               24.00    897.36       .00       .00            24.00    897.36    Y</t>
  </si>
  <si>
    <t>FIRE CONTROL                 MR JI POTBERG             .00       .00       .00       .00       .00                 .00               24.00    912.72       .00       .00            24.00    912.72    Y</t>
  </si>
  <si>
    <t>FIRE CONTROL                 MRS NJ SOMEKETA           .00       .00       .00       .00       .00                 .00               24.00   1052.16       .00       .00            24.00   1052.16    Y</t>
  </si>
  <si>
    <t>FIRE CONTROL                 MR D MKHAZA               .00       .00       .00       .00       .00                 .00               12.00    445.68       .00       .00            12.00    445.68    Y</t>
  </si>
  <si>
    <t>FIRE CONTROL                 MR AS NQOKOQA             .00       .00       .00       .00       .00                 .00               36.00   1401.84       .00       .00            36.00   1401.84    Y</t>
  </si>
  <si>
    <t>FIRE CONTROL                 MRS VJ JEZI               .00       .00       .00       .00       .00                 .00               24.00    720.00       .00       .00            24.00    720.00    Y</t>
  </si>
  <si>
    <t>FIRE CONTROL                 MR L SONGONGO             .00       .00       .00       .00       .00                 .00               12.00    368.64       .00       .00            12.00    368.64    Y</t>
  </si>
  <si>
    <t>FIRE CONTROL                 MR NT TLANJENI            .00       .00       .00       .00       .00                 .00               12.00    415.08       .00       .00            12.00    415.08    Y</t>
  </si>
  <si>
    <t>FIRE CONTROL                 MS NC HAARMANS            .00       .00       .00       .00       .00                 .00               24.00    686.64       .00       .00            24.00    686.64</t>
  </si>
  <si>
    <t>FIRE CONTROL                 MS F BOOI                 .00       .00       .00       .00       .00                 .00               12.00    343.32       .00       .00            12.00    343.32</t>
  </si>
  <si>
    <t>FIRE CONTROL                                           .00       .00     23.00   3608.00       .00                 .00              600.00  23733.60       .00       .00           623.00  27341.60</t>
  </si>
  <si>
    <t>SANITATION GENERAL           MR BM MAPU               1.50    171.18       .00       .00       .00                 .00                 .00       .00       .00       .00             1.50    171.18    0</t>
  </si>
  <si>
    <t>SANITATION GENERAL           MR ND DYONASHE          16.00   1699.92     16.00   2266.56       .00                 .00                 .00       .00       .00       .00            32.00   3966.48    0</t>
  </si>
  <si>
    <t>SANITATION GENERAL           MR Z MBELEKA            20.00   1488.90       .00       .00       .00                 .00                 .00       .00       .00       .00            20.00   1488.90    0</t>
  </si>
  <si>
    <t>SANITATION GENERAL           MR W GORA                1.50    111.67       .00       .00       .00                 .00                 .00       .00       .00       .00             1.50    111.67</t>
  </si>
  <si>
    <t>SANITATION GENERAL           MR MD JACOB              1.50    101.57       .00       .00       .00                 .00                 .00       .00       .00       .00             1.50    101.57</t>
  </si>
  <si>
    <t>SANITATION GENERAL           MR XM QOKO               1.50    111.67       .00       .00       .00                 .00                 .00       .00       .00       .00             1.50    111.67</t>
  </si>
  <si>
    <t>SANITATION GENERAL           MR S JACK                1.50    111.67       .00       .00       .00                 .00                 .00       .00       .00       .00             1.50    111.67</t>
  </si>
  <si>
    <t>SANITATION GENERAL           MR YS JONGILE            1.50    111.67       .00       .00       .00                 .00                 .00       .00       .00       .00             1.50    111.67</t>
  </si>
  <si>
    <t>SANITATION GENERAL                                   45.00   3908.25     16.00   2266.56       .00                 .00                 .00       .00       .00       .00            61.00   6174.81</t>
  </si>
  <si>
    <t>TRAFFIC                      MR SB MAPUMA            20.00   3032.70     10.00   2021.80       .00                 .00                 .00       .00       .00       .00            30.00   5054.50</t>
  </si>
  <si>
    <t>TRAFFIC                      MR MP FAXE              15.00   1227.83       .00       .00       .00                 .00                 .00       .00       .00       .00            15.00   1227.83</t>
  </si>
  <si>
    <t>TRAFFIC                      MRS CV MAGXUNYANA       28.00   4245.78     10.00   2021.80       .00                 .00                 .00       .00       .00       .00            38.00   6267.58</t>
  </si>
  <si>
    <t>TRAFFIC                      MISS L MACKENZIE        27.00   2262.74     11.30   1262.66       .00                 .00                 .00       .00       .00       .00            38.30   3525.40</t>
  </si>
  <si>
    <t>TRAFFIC                      MR FP OERSON            26.00   2178.93     11.50   1285.01       .00                 .00                 .00       .00       .00       .00            37.50   3463.94</t>
  </si>
  <si>
    <t>TRAFFIC                      MR STM JACOBS           33.00   2765.57      5.00    558.70       .00                 .00                 .00       .00       .00       .00            38.00   3324.27</t>
  </si>
  <si>
    <t>01 MAKANA MUNICIPALITY                    OVERIME HOURS REPORT                  PRINTED ON 2018/04/0( 6:27)  FOR 2018/03/23        PAGE    10</t>
  </si>
  <si>
    <t>TRAFFIC                                             149.00  15713.55     47.80   7149.97       .00                 .00                 .00       .00       .00       .00           196.80  22863.52</t>
  </si>
  <si>
    <t>SPORTS GROUNDS               MS L PONGOLO            24.00   1625.04     24.00   1444.48       .00                 .00                 .00       .00       .00       .00            48.00   3069.52</t>
  </si>
  <si>
    <t>SPORTS GROUNDS               MR M GOLIATH            19.00   1169.93     11.00    903.10       .00                 .00                 .00       .00       .00       .00            30.00   2073.03</t>
  </si>
  <si>
    <t>SPORTS GROUNDS                                       43.00   2794.97     35.00   2347.58       .00                 .00                 .00       .00       .00       .00            78.00   5142.55</t>
  </si>
  <si>
    <t>EXECUTIVE MAYOR              MR TW JEZI              20.00   1843.20      8.00    983.04       .00                 .00                 .00       .00       .00       .00            28.00   2826.24    0</t>
  </si>
  <si>
    <t>EXECUTIVE MAYOR              MR B HANISE             10.00   1552.65       .00       .00       .00                 .00                 .00       .00       .00       .00            10.00   1552.65</t>
  </si>
  <si>
    <t>EXECUTIVE MAYOR                                      40.00   4483.80      8.00    983.04       .00                 .00                 .00       .00       .00       .00            48.00   5466.84</t>
  </si>
  <si>
    <t>3193.50 298936.71   1244.30 144087.85       .00                 .00             1292.00  46374.12     48.00   5149.68          5777.80 510168.49</t>
  </si>
  <si>
    <t>10 MAKANA MUNICIPALITY                    OVERIME HOURS REPORT                  PRINTED ON 2018/04/0( 6:28)  FOR 2018/03/23        PAGE     1</t>
  </si>
  <si>
    <t>WATER RETICULATION           MR EM RALO              25.00   1550.25     21.50   1240.20       .00                 .00                 .00       .00       .00       .00            46.50   2790.45</t>
  </si>
  <si>
    <t>WATER RETICULATION                                   25.00   1550.25     21.50   1240.20       .00                 .00                 .00       .00       .00       .00            46.50   2790.45</t>
  </si>
  <si>
    <t>COMMONAGE                    MR V KONDILE            16.00   1065.12       .00       .00       .00                 .00                 .00       .00       .00       .00            16.00   1065.12</t>
  </si>
  <si>
    <t>COMMONAGE                                            16.00   1065.12       .00       .00       .00                 .00                 .00       .00       .00       .00            16.00   1065.12</t>
  </si>
  <si>
    <t>DOMESTIC REFUSE              J BRUINTJIES             2.50    186.11       .00       .00       .00                 .00                 .00       .00       .00       .00             2.50    186.11</t>
  </si>
  <si>
    <t>DOMESTIC REFUSE              MR M.W NTSHOKO          16.00   1191.12     16.50   1637.79       .00                 .00                 .00       .00       .00       .00            32.50   2828.91</t>
  </si>
  <si>
    <t>DOMESTIC REFUSE                                      18.50   1377.23     16.50   1637.79       .00                 .00                 .00       .00       .00       .00            35.00   3015.02</t>
  </si>
  <si>
    <t>59.50   3992.60     38.00   2877.99       .00                 .00                 .00       .00       .00       .00            97.50   6870.59</t>
  </si>
  <si>
    <t>01 MAKANA MUNICIPALITY                    OVERIME HOURS REPORT                  PRINTED ON 2018/05/0( 8:27)  FOR 2018/04/25        PAGE     1</t>
  </si>
  <si>
    <t>ENG DISTR PLANT              MR MM MPALALA           23.00   1712.24      7.00    694.82       .00                 .00                 .00       .00       .00       .00            30.00   2407.06    Y</t>
  </si>
  <si>
    <t>ENG DISTR PLANT              MR MG BUDAZA            20.00   1488.90      8.00    794.08       .00                 .00                 .00       .00       .00       .00            28.00   2282.98    Y</t>
  </si>
  <si>
    <t>ENG DISTR PLANT              MR Z PAYI               20.00   1488.90      8.00    794.08       .00                 .00                 .00       .00       .00       .00            28.00   2282.98    Y</t>
  </si>
  <si>
    <t>ENG DISTR PLANT                                      63.00   4690.04     23.00   2282.98       .00                 .00                 .00       .00       .00       .00            86.00   6973.02</t>
  </si>
  <si>
    <t>ENG DISTR TRANSPORT          MR MG ADAM              14.50   1079.45       .00       .00       .00                 .00                 .00       .00       .00       .00            14.50   1079.45    Y</t>
  </si>
  <si>
    <t>ENG DISTR TRANSPORT          MR ZJ ZWENI             41.00   3778.56      5.00    614.40       .00                 .00                 .00       .00       .00       .00            46.00   4392.96    Y</t>
  </si>
  <si>
    <t>ENG DISTR TRANSPORT                                  55.50   4858.01      5.00    614.40       .00                 .00                 .00       .00       .00       .00            60.50   5472.41</t>
  </si>
  <si>
    <t>ENG DISTR WORKSHOPS          MR LW BIKITSHA           3.00    270.00       .00       .00       .00                 .00                 .00       .00       .00       .00             3.00    270.00</t>
  </si>
  <si>
    <t>ENG DISTR WORKSHOPS          MR WM DAMANE             7.00   1167.08      2.00    901.62       .00                 .00                 .00       .00       .00       .00             9.00   2068.70</t>
  </si>
  <si>
    <t>ENG DISTR WORKSHOPS          MR SF MGXOTENI           7.00    572.99       .00       .00       .00                 .00                 .00       .00       .00       .00             7.00    572.99</t>
  </si>
  <si>
    <t>ENG DISTR WORKSHOPS                                  17.00   2010.07      2.00    901.62       .00                 .00                 .00       .00       .00       .00            19.00   2911.69</t>
  </si>
  <si>
    <t>ENG PAIL REMOVALS            MR M MALONI             31.00   2168.76     28.00   2611.84       .00                 .00                 .00       .00       .00       .00            59.00   4780.60    Y</t>
  </si>
  <si>
    <t>ENG PAIL REMOVALS            MR S MELANI             18.50   1377.23     10.50   1042.23       .00                 .00                 .00       .00       .00       .00            29.00   2419.46</t>
  </si>
  <si>
    <t>ENG PAIL REMOVALS            MR VH NQEBEYA           20.00   1488.90      8.00    794.08       .00                 .00                 .00       .00       .00       .00            28.00   2282.98    Y</t>
  </si>
  <si>
    <t>ENG PAIL REMOVALS            X GIDANA                11.00    818.90      2.00    402.58       .00                 .00                 .00       .00       .00       .00            13.00   1221.48    Y</t>
  </si>
  <si>
    <t>ENG PAIL REMOVALS            MR L NOJOZI             24.00   1744.56     16.00   1550.72       .00                 .00                 .00       .00       .00       .00            40.00   3295.28    Y</t>
  </si>
  <si>
    <t>ENG PAIL REMOVALS            MR X KULATI             14.50   1054.01       .00       .00       .00                 .00                 .00       .00       .00       .00            14.50   1054.01    Y</t>
  </si>
  <si>
    <t>ENG PAIL REMOVALS            MR ZJ ZWENI             45.50   4193.28      5.50    675.84       .00                 .00               24.00    737.28      8.00    491.52            83.00   6097.92    Y</t>
  </si>
  <si>
    <t>ENG PAIL REMOVALS            MR KM NKOLONGO          18.50   1344.77     10.50   1017.66       .00                 .00                 .00       .00       .00       .00            29.00   2362.43    Y</t>
  </si>
  <si>
    <t>ENG PAIL REMOVALS            MR L NAZO               18.50   1139.14     13.00   1067.30       .00                 .00                 .00       .00       .00       .00            31.50   2206.44</t>
  </si>
  <si>
    <t>ENG PAIL REMOVALS            MR MK JACISA            11.00    677.32      5.00    410.50       .00                 .00                 .00       .00       .00       .00            16.00   1087.82</t>
  </si>
  <si>
    <t>ENG PAIL REMOVALS            MR V DOLO               36.50   2247.49      8.00    656.80       .00                 .00                 .00       .00       .00       .00            44.50   2904.29    Y</t>
  </si>
  <si>
    <t>ENG PAIL REMOVALS            MR TH KAMANA            30.00   1847.25      7.00    574.70       .00                 .00                 .00       .00       .00       .00            37.00   2421.95    Y</t>
  </si>
  <si>
    <t>ENG PAIL REMOVALS            MR SM MONKIE            39.00   2401.43     12.00    985.20       .00                 .00                 .00       .00       .00       .00            51.00   3386.63    Y</t>
  </si>
  <si>
    <t>ENG PAIL REMOVALS            MR ME KULA              18.50   1139.14     10.50    862.05       .00                 .00                 .00       .00       .00       .00            29.00   2001.19</t>
  </si>
  <si>
    <t>ENG PAIL REMOVALS            MR BR MGQOBELE          11.00    677.33      5.00    410.50       .00                 .00                 .00       .00       .00       .00            16.00   1087.83    Y</t>
  </si>
  <si>
    <t>01 MAKANA MUNICIPALITY                    OVERIME HOURS REPORT                  PRINTED ON 2018/05/0( 8:27)  FOR 2018/04/25        PAGE     2</t>
  </si>
  <si>
    <t>ENG PAIL REMOVALS            MR VC TSALO             11.00    677.33      2.00    333.00       .00                 .00                 .00       .00       .00       .00            13.00   1010.33</t>
  </si>
  <si>
    <t>ENG PAIL REMOVALS                                   381.50  26413.07    143.00  13395.00       .00                 .00               24.00    737.28      8.00    491.52           556.50  41036.87</t>
  </si>
  <si>
    <t>ENG SEWER ADMIN              MR S THETHANI           20.50   1526.12     27.00   2680.02       .00                 .00                 .00       .00       .00       .00            47.50   4206.14    Y</t>
  </si>
  <si>
    <t>ENG SEWER ADMIN              MR S NASE               24.00   1477.80       .00       .00       .00                 .00                 .00       .00       .00       .00            24.00   1477.80    Y</t>
  </si>
  <si>
    <t>ENG SEWER ADMIN              MR T RALO               14.00    862.05      2.00    333.00       .00                 .00                 .00       .00       .00       .00            16.00   1195.05    Y</t>
  </si>
  <si>
    <t>ENG SEWER ADMIN              MR M VAMVA              41.00   4253.96      9.00   1245.06       .00                 .00                 .00       .00       .00       .00            50.00   5499.02    Y</t>
  </si>
  <si>
    <t>ENG SEWER ADMIN              MR A ZUZANI             46.50   4824.61     18.50   1867.59       .00                 .00                 .00       .00       .00       .00            65.00   6692.20    Y</t>
  </si>
  <si>
    <t>ENG SEWER ADMIN                                     146.00  12944.54     56.50   6125.67       .00                 .00                 .00       .00       .00       .00           202.50  19070.21</t>
  </si>
  <si>
    <t>ENG DISPOSAL WORKS           MR MM FRANS             19.00   1483.14      6.00    624.48       .00                 .00                 .00       .00       .00       .00            25.00   2107.62    Y</t>
  </si>
  <si>
    <t>ENG DISPOSAL WORKS           MR S HANI               14.00   1042.23     12.00   1191.12       .00                 .00                 .00       .00       .00       .00            26.00   2233.35    0</t>
  </si>
  <si>
    <t>ENG DISPOSAL WORKS           MR MB MANKAYI           22.00   1997.82       .00       .00       .00                 .00                 .00       .00     12.00    726.48            34.00   3358.62    Y</t>
  </si>
  <si>
    <t>ENG DISPOSAL WORKS           MR NW MKOLO             37.00   4573.20       .00       .00       .00                 .00                 .00       .00     16.00   1318.40            53.00   5891.60    Y</t>
  </si>
  <si>
    <t>ENG DISPOSAL WORKS           MR M MZIZI              22.00   2125.86       .00       .00       .00                 .00               12.00    386.52     12.00    773.04            46.00   4236.90    Y</t>
  </si>
  <si>
    <t>ENG DISPOSAL WORKS           MR TD SAKI              22.00   1997.82     11.00   1331.88       .00                 .00               36.00   1089.72     12.00    726.48            81.00   5991.66    Y</t>
  </si>
  <si>
    <t>ENG DISPOSAL WORKS           MR SC NZWANA              .00       .00       .00       .00       .00                 .00               12.00    377.52     12.00    754.92            24.00   1132.44    Y</t>
  </si>
  <si>
    <t>ENG DISPOSAL WORKS           MR M SPEELMAN           25.50   1898.35     21.00   2084.46       .00                 .00                 .00       .00       .00       .00            46.50   3982.81    Y</t>
  </si>
  <si>
    <t>ENG DISPOSAL WORKS           MR M JANUARY             9.00    670.01     12.00   1191.12       .00                 .00                 .00       .00       .00       .00            21.00   1861.13    Y</t>
  </si>
  <si>
    <t>ENG DISPOSAL WORKS           MR SG NKOLONGO          11.00    944.13       .00       .00       .00                 .00               36.00   1029.96     12.00    686.64            59.00   2660.73    Y</t>
  </si>
  <si>
    <t>ENG DISPOSAL WORKS           MR M PHINYANA             .00       .00       .00       .00       .00                 .00               36.00   1159.56     12.00    773.04            48.00   2249.76    Y</t>
  </si>
  <si>
    <t>ENG DISPOSAL WORKS           MR W SOKE               21.00   2761.92      7.50   1315.20       .00                 .00               36.00   1578.24     12.00   1052.16            76.50   6707.52    Y</t>
  </si>
  <si>
    <t>ENG DISPOSAL WORKS           MR L PLANGA             18.00   1308.42     12.00   1163.04       .00                 .00                 .00       .00       .00       .00            30.00   2471.46    Y</t>
  </si>
  <si>
    <t>ENG DISPOSAL WORKS           MISS V NCULA            16.00    985.20     16.50   1354.65       .00                 .00                 .00       .00       .00       .00            32.50   2339.85    Y</t>
  </si>
  <si>
    <t>ENG DISPOSAL WORKS           MR B CANGWENI           14.00    862.05     15.00   1231.50       .00                 .00                 .00       .00       .00       .00            29.00   2093.55    Y</t>
  </si>
  <si>
    <t>ENG DISPOSAL WORKS           MR MS MAZUNGULA          6.00    369.45     12.00    985.20       .00                 .00                 .00       .00       .00       .00            18.00   1354.65</t>
  </si>
  <si>
    <t>ENG DISPOSAL WORKS           MR DA NGQANDANA          2.00    123.15       .00       .00       .00                 .00                 .00       .00       .00       .00             2.00    123.15</t>
  </si>
  <si>
    <t>ENG DISPOSAL WORKS                                  258.50  23142.75    125.00  12472.65       .00                 .00              168.00   5621.52    100.00   6811.16           651.50  50796.80</t>
  </si>
  <si>
    <t>01 MAKANA MUNICIPALITY                    OVERIME HOURS REPORT                  PRINTED ON 2018/05/0( 8:27)  FOR 2018/04/25        PAGE     3</t>
  </si>
  <si>
    <t>ENG SEWER RETICULATION       MR R FRANCIS              .00       .00       .00       .00       .00                 .00               36.00   1735.56     12.00   1156.92            48.00   2892.48    Y</t>
  </si>
  <si>
    <t>ENG SEWER RETICULATION       MR Z JAMES              55.00   4094.48       .00       .00       .00                 .00                 .00       .00       .00       .00            55.00   4094.48    Y</t>
  </si>
  <si>
    <t>ENG SEWER RETICULATION       MR JR RALO              15.00   1116.68       .00       .00       .00                 .00                 .00       .00       .00       .00            15.00   1116.68    Y</t>
  </si>
  <si>
    <t>ENG SEWER RETICULATION       MR K NQEBE              28.00   4452.00     15.00   3403.91       .00                 .00                 .00       .00       .00       .00            43.00   7855.91    Y</t>
  </si>
  <si>
    <t>ENG SEWER RETICULATION       MR N KRIEL              25.50   1570.16     23.00   1190.45       .00                 .00                 .00       .00       .00       .00            48.50   2760.61</t>
  </si>
  <si>
    <t>ENG SEWER RETICULATION                              123.50  11233.32     38.00   4594.36       .00                 .00               36.00   1735.56     12.00   1156.92           209.50  18720.16</t>
  </si>
  <si>
    <t>ENG STR FOOTPATHS GUTTERS    MR VJ JONAS             22.00   1525.26     24.00   1663.92       .00                 .00                 .00       .00       .00       .00            46.00   3189.18</t>
  </si>
  <si>
    <t>ENG STR FOOTPATHS GUTTERS                            22.00   1525.26     24.00   1663.92       .00                 .00                 .00       .00       .00       .00            46.00   3189.18</t>
  </si>
  <si>
    <t>WATER CONSERVATION PURIF     MR MM MAKOMBE           22.00   1599.18     11.00   1066.12       .00                 .00                 .00       .00       .00       .00            33.00   2665.30    Y</t>
  </si>
  <si>
    <t>WATER CONSERVATION PURIF     MR NW SKEPE             26.00   1935.57       .00       .00       .00                 .00                 .00       .00       .00       .00            26.00   1935.57    Y</t>
  </si>
  <si>
    <t>WATER CONSERVATION PURIF     MR ZP DAVANE             7.00   1036.56      4.00    789.76       .00                 .00                 .00       .00       .00       .00            11.00   1826.32    Y</t>
  </si>
  <si>
    <t>WATER CONSERVATION PURIF     MR SM HANI                .00       .00       .00       .00       .00                 .00               32.00   1436.48      8.00    718.24            40.00   3106.20    Y</t>
  </si>
  <si>
    <t>WATER CONSERVATION PURIF     MR TJ JILANA            11.00   1062.93       .00       .00       .00                 .00                 .00       .00     24.00   1546.08            35.00   3349.05    Y</t>
  </si>
  <si>
    <t>WATER CONSERVATION PURIF     MR Z NGUMBELA           27.00   2010.02      9.00    893.34       .00                 .00                 .00       .00       .00       .00            36.00   2903.36    Y</t>
  </si>
  <si>
    <t>WATER CONSERVATION PURIF     MS KM MADINDA             .00       .00       .00       .00       .00                 .00                 .00       .00       .00       .00              .00    352.40    Y</t>
  </si>
  <si>
    <t>WATER CONSERVATION PURIF     MR H MARAMBANA            .00       .00       .00       .00       .00                 .00                 .00       .00      8.00    515.36             8.00    656.32    Y</t>
  </si>
  <si>
    <t>WATER CONSERVATION PURIF     MR FN MAVELA            30.00   4338.45      9.00   1735.38       .00                 .00               32.00   1542.72      8.00    771.28            79.00   8916.43    Y</t>
  </si>
  <si>
    <t>WATER CONSERVATION PURIF     MS N MNGXUMA              .00       .00      6.00    773.04       .00                 .00                 .00       .00       .00       .00             6.00    773.04    Y</t>
  </si>
  <si>
    <t>WATER CONSERVATION PURIF     MR NM NDOLO             22.00   1525.26     13.00   1201.72       .00                 .00                 .00       .00       .00       .00            35.00   2726.98    Y</t>
  </si>
  <si>
    <t>WATER CONSERVATION PURIF     MR MG FAKU              33.00   2287.89       .00       .00       .00                 .00                 .00       .00       .00       .00            33.00   2287.89    Y</t>
  </si>
  <si>
    <t>WATER CONSERVATION PURIF     MR B SPEELMAN           24.50   1698.59     13.00   1201.72       .00                 .00                 .00       .00       .00       .00            37.50   2900.31    Y</t>
  </si>
  <si>
    <t>WATER CONSERVATION PURIF     MR X NTETHE             24.00   1663.92       .00       .00       .00                 .00                 .00       .00       .00       .00            24.00   1663.92    Y</t>
  </si>
  <si>
    <t>WATER CONSERVATION PURIF     MR SJ NONXUBA             .00       .00     11.00   1351.68       .00                 .00               36.00   1105.92     12.00    737.28            59.00   4040.64    Y</t>
  </si>
  <si>
    <t>WATER CONSERVATION PURIF     MR M SKAAP              29.00   2010.57      3.00    374.95       .00                 .00                 .00       .00       .00       .00            32.00   2385.52    Y</t>
  </si>
  <si>
    <t>WATER CONSERVATION PURIF     MR A HELENI               .00       .00       .00       .00       .00                 .00                 .00       .00     16.00    739.52            16.00   1691.00    Y</t>
  </si>
  <si>
    <t>WATER CONSERVATION PURIF     MR T BAVUMA              8.00    554.64      6.00    554.64       .00                 .00                 .00       .00       .00       .00            14.00   1109.28    Y</t>
  </si>
  <si>
    <t>WATER CONSERVATION PURIF     MR EP JACOBS            10.00    693.30      8.00    739.52       .00                 .00                 .00       .00       .00       .00            18.00   1432.82</t>
  </si>
  <si>
    <t>01 MAKANA MUNICIPALITY                    OVERIME HOURS REPORT                  PRINTED ON 2018/05/0( 8:27)  FOR 2018/04/25        PAGE     4</t>
  </si>
  <si>
    <t>WATER CONSERVATION PURIF     MR M MBEKELE             6.00    415.98     12.00   1109.28       .00                 .00                 .00       .00       .00       .00            18.00   1525.26    Y</t>
  </si>
  <si>
    <t>WATER CONSERVATION PURIF     MR MI KOM                7.50    519.98      8.00    739.52       .00                 .00                 .00       .00       .00       .00            15.50   1259.50    Y</t>
  </si>
  <si>
    <t>WATER CONSERVATION PURIF     MR J LEON               58.00   5220.00     36.00    486.70       .00                 .00                 .00       .00       .00       .00            94.00   5706.70    Y</t>
  </si>
  <si>
    <t>WATER CONSERVATION PURIF     MR X SODLADLA            3.00    184.72       .00       .00       .00                 .00               48.00    985.44       .00       .00            51.00   1830.91    Y</t>
  </si>
  <si>
    <t>WATER CONSERVATION PURIF     MR AS BOTILE              .00       .00       .00       .00       .00                 .00               24.00    686.64      8.00    457.76            32.00   1673.00    Y</t>
  </si>
  <si>
    <t>WATER CONSERVATION PURIF     MR M SOLANI               .00       .00       .00       .00       .00                 .00                 .00       .00     12.00    686.64            12.00   1532.40    Y</t>
  </si>
  <si>
    <t>WATER CONSERVATION PURIF     MR OO MBOMBO             6.00    369.45       .00       .00       .00                 .00                 .00       .00       .00       .00             6.00    369.45</t>
  </si>
  <si>
    <t>WATER CONSERVATION PURIF     MS N FIHLANI            22.00   1354.65       .00       .00       .00                 .00                 .00       .00       .00       .00            22.00   1354.65</t>
  </si>
  <si>
    <t>WATER CONSERVATION PURIF                            385.00  31105.63    156.00  13664.45       .00                 .00              172.00   5757.20     96.00   6172.16           809.00  63245.27</t>
  </si>
  <si>
    <t>WATER JAMES KLEYNHANS        MR ZR ADAM                .00       .00       .00       .00       .00                 .00               12.00    508.80     24.00   2034.96            36.00   3283.80    Y</t>
  </si>
  <si>
    <t>WATER JAMES KLEYNHANS        MR VG MZAYIDUME           .00       .00       .00       .00       .00                 .00               24.00    755.04     12.00    754.92            36.00   2461.44    Y</t>
  </si>
  <si>
    <t>WATER JAMES KLEYNHANS        MR VA JACOBS              .00       .00       .00       .00       .00                 .00               36.00   1105.92       .00       .00            36.00   1634.52    Y</t>
  </si>
  <si>
    <t>WATER JAMES KLEYNHANS        MS N GONGQOBE             .00       .00       .00       .00       .00                 .00               32.00   1471.04      8.00    735.52            40.00   3017.08    Y</t>
  </si>
  <si>
    <t>WATER JAMES KLEYNHANS        MR SS MTONGA             4.00    682.92      2.00    923.28       .00                 .00               12.00    682.92     12.00   1365.84            30.00   4289.28    Y</t>
  </si>
  <si>
    <t>WATER JAMES KLEYNHANS        MR MM MGOGOSHE            .00       .00       .00       .00       .00                 .00               24.00   1052.16     16.00   1402.88            40.00   3723.68    Y</t>
  </si>
  <si>
    <t>WATER JAMES KLEYNHANS        MR L SHEYI              29.00   3814.08     22.00   3857.92       .00                 .00               36.00   1578.24     12.00   1052.16            99.00  11148.16    Y</t>
  </si>
  <si>
    <t>WATER JAMES KLEYNHANS        MR ME BANISI              .00       .00       .00       .00       .00                 .00               12.00    246.36     12.00    492.60            24.00   1267.56    Y</t>
  </si>
  <si>
    <t>WATER JAMES KLEYNHANS        MR MN MANTLA            41.00   2524.58     17.00   1395.70       .00                 .00                 .00       .00       .00       .00            58.00   3920.28    Y</t>
  </si>
  <si>
    <t>WATER JAMES KLEYNHANS        MR NL SMILE             24.00   1477.80       .00       .00       .00                 .00                 .00       .00       .00       .00            24.00   1477.80</t>
  </si>
  <si>
    <t>WATER JAMES KLEYNHANS        MR BW MONDI             24.00   1477.80       .00       .00       .00                 .00                 .00       .00       .00       .00            24.00   1477.80</t>
  </si>
  <si>
    <t>WATER JAMES KLEYNHANS                               122.00   9977.18     41.00   6176.90       .00                 .00              188.00   7400.48     96.00   7838.88           447.00  37701.40</t>
  </si>
  <si>
    <t>WATER RETICULATION           MR T JULY               24.00   1786.69     15.00   1593.70       .00                 .00                 .00       .00       .00       .00            39.00   3380.39    Y</t>
  </si>
  <si>
    <t>WATER RETICULATION           MR D NGQINZI            17.00   1265.57      3.00    402.58       .00                 .00                 .00       .00       .00       .00            20.00   1668.15    Y</t>
  </si>
  <si>
    <t>WATER RETICULATION           MR MP MKALIPI           49.00   7430.12     13.00   2223.98       .00                 .00                 .00       .00       .00       .00            62.00   9654.10    Y</t>
  </si>
  <si>
    <t>WATER RETICULATION           MR TW MTSHIZANA         48.00   7278.48       .00       .00       .00                 .00                 .00       .00       .00       .00            48.00   7278.48    Y</t>
  </si>
  <si>
    <t>WATER RETICULATION           MR LL BASIE             47.00   3498.92      9.00    893.34       .00                 .00                 .00       .00       .00       .00            56.00   4392.26    Y</t>
  </si>
  <si>
    <t>WATER RETICULATION           MR A HAWULANA           17.00   1265.57      3.00    402.58       .00                 .00                 .00       .00       .00       .00            20.00   1668.15    Y</t>
  </si>
  <si>
    <t>01 MAKANA MUNICIPALITY                    OVERIME HOURS REPORT                  PRINTED ON 2018/05/0( 8:27)  FOR 2018/04/25        PAGE     5</t>
  </si>
  <si>
    <t>WATER RETICULATION           MR S JACK               33.00   2456.68       .00       .00       .00                 .00                 .00       .00       .00       .00            33.00   2456.68    Y</t>
  </si>
  <si>
    <t>WATER RETICULATION           MR S HELENI             26.00   1935.57       .00       .00       .00                 .00                 .00       .00       .00       .00            26.00   1935.57    Y</t>
  </si>
  <si>
    <t>WATER RETICULATION           MR L MLOLA              48.00   6778.80      9.00   1694.70       .00                 .00                 .00       .00       .00       .00            57.00   8473.50    Y</t>
  </si>
  <si>
    <t>WATER RETICULATION           MR EB STEYN              6.00    415.98     15.00   1386.60       .00                 .00                 .00       .00       .00       .00            21.00   1802.58</t>
  </si>
  <si>
    <t>WATER RETICULATION           MR A BRUINTJIES         42.00   2712.15     36.00   1549.80       .00                 .00                 .00       .00       .00       .00            78.00   4261.95    Y</t>
  </si>
  <si>
    <t>WATER RETICULATION           MR C BASSON             25.00   1539.38     13.00   1067.30       .00                 .00                 .00       .00       .00       .00            38.00   2606.68    Y</t>
  </si>
  <si>
    <t>WATER RETICULATION           MR MN NTLOKWANA         24.00   1477.80       .00       .00       .00                 .00                 .00       .00       .00       .00            24.00   1477.80    Y</t>
  </si>
  <si>
    <t>WATER RETICULATION           MS F MANYATI             2.50    153.94     13.00   1067.30       .00                 .00                 .00       .00       .00       .00            15.50   1221.24    Y</t>
  </si>
  <si>
    <t>WATER RETICULATION           MS N KAYINGANA          26.00   1600.95       .00       .00       .00                 .00                 .00       .00       .00       .00            26.00   1600.95    Y</t>
  </si>
  <si>
    <t>WATER RETICULATION           MISS N MGOGO            34.00   2093.55       .00       .00       .00                 .00                 .00       .00       .00       .00            34.00   2093.55    Y</t>
  </si>
  <si>
    <t>WATER RETICULATION           MR T MTWECU             32.00   1970.40       .00       .00       .00                 .00                 .00       .00       .00       .00            32.00   1970.40    Y</t>
  </si>
  <si>
    <t>WATER RETICULATION           MRS NJ SUKULA           13.00    800.48     12.00    985.20       .00                 .00                 .00       .00       .00       .00            25.00   1785.68</t>
  </si>
  <si>
    <t>WATER RETICULATION           MR MV NGUMBELA          13.00    800.48     12.00    985.20       .00                 .00                 .00       .00       .00       .00            25.00   1785.68    Y</t>
  </si>
  <si>
    <t>WATER RETICULATION           MR N BHANCI             39.00   2401.43       .00       .00       .00                 .00                 .00       .00       .00       .00            39.00   2401.43    Y</t>
  </si>
  <si>
    <t>WATER RETICULATION           MR PB DYUBULU           39.00   2401.43       .00       .00       .00                 .00                 .00       .00       .00       .00            39.00   2401.43    Y</t>
  </si>
  <si>
    <t>WATER RETICULATION           MR SI DYONGOMAN         29.00   1785.68      3.00    333.00       .00                 .00                 .00       .00       .00       .00            32.00   2118.68    Y</t>
  </si>
  <si>
    <t>WATER RETICULATION           MR S NQEBE              50.00   1908.83      9.00    738.90       .00                 .00                 .00       .00       .00       .00            59.00   2647.73</t>
  </si>
  <si>
    <t>WATER RETICULATION           MR MA NTOZINI            7.50    461.81      8.00    656.80       .00                 .00                 .00       .00       .00       .00            15.50   1118.61    Y</t>
  </si>
  <si>
    <t>WATER RETICULATION           MS NT JACK              21.00   1293.08     13.00   1067.30       .00                 .00                 .00       .00       .00       .00            34.00   2360.38    Y</t>
  </si>
  <si>
    <t>WATER RETICULATION           MS P MKA                46.00   2832.45       .00       .00       .00                 .00                 .00       .00       .00       .00            46.00   2832.45    Y</t>
  </si>
  <si>
    <t>WATER RETICULATION                                  800.00  67348.67    195.00  19048.98       .00                 .00                 .00       .00       .00       .00           995.00  86397.65</t>
  </si>
  <si>
    <t>ELECTRICITY DISTRIBUTION     MR DB GOMBA             23.00   1712.24     11.00   1091.86       .00                 .00                 .00       .00       .00       .00            34.00   2804.10    Y</t>
  </si>
  <si>
    <t>ELECTRICITY DISTRIBUTION     MR L MBUYEPHI           17.00   2703.00     16.00   3392.00       .00                 .00                 .00       .00       .00       .00            33.00   6095.00    Y</t>
  </si>
  <si>
    <t>ELECTRICITY DISTRIBUTION     MR X QHINGA             10.50    781.67      7.50    744.45       .00                 .00                 .00       .00       .00       .00            18.00   1526.12    Y</t>
  </si>
  <si>
    <t>ELECTRICITY DISTRIBUTION     MR AD SPHERE            17.50   1302.79      4.00    397.04       .00                 .00                 .00       .00       .00       .00            21.50   1699.83    Y</t>
  </si>
  <si>
    <t>ELECTRICITY DISTRIBUTION     SN MATIWANA             12.00    893.34      8.50    843.71       .00                 .00                 .00       .00       .00       .00            20.50   1737.05    Y</t>
  </si>
  <si>
    <t>ELECTRICITY DISTRIBUTION     MR A JUJU               21.00   1563.35     11.50   1141.49       .00                 .00                 .00       .00       .00       .00            32.50   2704.84    Y</t>
  </si>
  <si>
    <t>ELECTRICITY DISTRIBUTION     MR T MAME               15.00   1116.67      8.00    794.08       .00                 .00                 .00       .00       .00       .00            23.00   1910.75    Y</t>
  </si>
  <si>
    <t>01 MAKANA MUNICIPALITY                    OVERIME HOURS REPORT                  PRINTED ON 2018/05/0( 8:27)  FOR 2018/04/25        PAGE     6</t>
  </si>
  <si>
    <t>ELECTRICITY DISTRIBUTION     MR ZJ NGINDANA          20.50   1526.12      7.00    694.82       .00                 .00                 .00       .00       .00       .00            27.50   2220.94    Y</t>
  </si>
  <si>
    <t>ELECTRICITY DISTRIBUTION     MS N MKOKELI-NTLOKO     13.50   2304.86      8.00   1821.12       .00                 .00                 .00       .00       .00       .00            21.50   4125.98    Y</t>
  </si>
  <si>
    <t>ELECTRICITY DISTRIBUTION     MR Z VANI               28.50   4751.66     11.00   2445.30       .00                 .00                 .00       .00       .00       .00            39.50   7196.96    Y</t>
  </si>
  <si>
    <t>ELECTRICITY DISTRIBUTION     MISS NY KALASE          11.50    816.44      8.50    804.61       .00                 .00                 .00       .00       .00       .00            20.00   1621.05    Y</t>
  </si>
  <si>
    <t>ELECTRICITY DISTRIBUTION     MR M DUDA               26.00   2029.56      2.00    422.12       .00                 .00                 .00       .00       .00       .00            28.00   2451.68    Y</t>
  </si>
  <si>
    <t>ELECTRICITY DISTRIBUTION     MR VX GONGQA            49.50   3351.65     16.00    947.94       .00                 .00                 .00       .00       .00       .00            65.50   4299.59    Y</t>
  </si>
  <si>
    <t>ELECTRICITY DISTRIBUTION     MR DA DOUDES            21.00   1388.21      9.00    793.26       .00                 .00                 .00       .00       .00       .00            30.00   2181.47    Y</t>
  </si>
  <si>
    <t>ELECTRICITY DISTRIBUTION     MR MM NTSHOKO           11.00    780.95      4.50    425.97       .00                 .00                 .00       .00       .00       .00            15.50   1206.92    Y</t>
  </si>
  <si>
    <t>ELECTRICITY DISTRIBUTION     MR S MTANA               3.50    231.37       .00       .00       .00                 .00                 .00       .00       .00       .00             3.50    231.37    Y</t>
  </si>
  <si>
    <t>ELECTRICITY DISTRIBUTION     MR AP HLUTHA            31.50   2458.89     15.50   1613.24       .00                 .00                 .00       .00       .00       .00            47.00   4072.13    Y</t>
  </si>
  <si>
    <t>ELECTRICITY DISTRIBUTION     MR S LANGA              22.00   3498.00      8.50   1802.00       .00                 .00                 .00       .00       .00       .00            30.50   5300.00    Y</t>
  </si>
  <si>
    <t>ELECTRICITY DISTRIBUTION     MISS NA MLOTANA         18.50   2941.50      4.50    954.00       .00                 .00                 .00       .00       .00       .00            23.00   3895.50    Y</t>
  </si>
  <si>
    <t>ELECTRICITY DISTRIBUTION     MR TH HULUSHE           18.00   1247.94      6.00    554.64       .00                 .00                 .00       .00       .00       .00            24.00   1802.58    Y</t>
  </si>
  <si>
    <t>ELECTRICITY DISTRIBUTION     MR SC RAMBA             15.50   2464.50     15.00   3180.00       .00                 .00                 .00       .00       .00       .00            30.50   5644.50    Y</t>
  </si>
  <si>
    <t>ELECTRICITY DISTRIBUTION     MISS N COSSIE           17.50   1184.93      4.00    361.12       .00                 .00                 .00       .00       .00       .00            21.50   1546.05    Y</t>
  </si>
  <si>
    <t>ELECTRICITY DISTRIBUTION     MR M NGOJO               3.00    311.27       .00       .00       .00                 .00                 .00       .00       .00       .00             3.00    311.27    Y</t>
  </si>
  <si>
    <t>ELECTRICITY DISTRIBUTION     MR N LUPUWANA           40.50   6288.23     11.00   2277.22       .00                 .00                 .00       .00       .00       .00            51.50   8565.45    Y</t>
  </si>
  <si>
    <t>ELECTRICITY DISTRIBUTION     MR S SOMYA              35.50   5918.74      9.00   2000.70       .00                 .00                 .00       .00       .00       .00            44.50   7919.44    Y</t>
  </si>
  <si>
    <t>ELECTRICITY DISTRIBUTION     MR KR NGONYAMA          24.50   3803.99     11.00   2277.22       .00                 .00                 .00       .00       .00       .00            35.50   6204.55    Y</t>
  </si>
  <si>
    <t>ELECTRICITY DISTRIBUTION                            527.50  57371.87    217.00  31779.91       .00                 .00                 .00       .00       .00       .00           744.50  89275.12</t>
  </si>
  <si>
    <t>CORPORATE SERVICES           MRS M BOTHA              2.00    135.42      5.00    451.40       .00                 .00                 .00       .00       .00       .00             7.00    586.82</t>
  </si>
  <si>
    <t>CORPORATE SERVICES           MS B MALI                4.00    290.76       .00       .00       .00                 .00                 .00       .00       .00       .00             4.00    290.76</t>
  </si>
  <si>
    <t>CORPORATE SERVICES           MR S MZONGWANA           9.50    724.19       .00       .00       .00                 .00                 .00       .00       .00       .00             9.50    724.19</t>
  </si>
  <si>
    <t>CORPORATE SERVICES                                   15.50   1150.37      5.00    451.40       .00                 .00                 .00       .00       .00       .00            20.50   1601.77</t>
  </si>
  <si>
    <t>CITY HALL &amp; OFFICES          MR SE MANKAYI           18.00   1473.39     12.00   1309.68       .00                 .00                 .00       .00       .00       .00            30.00   2783.07</t>
  </si>
  <si>
    <t>CITY HALL &amp; OFFICES                                  18.00   1473.39     12.00   1309.68       .00                 .00                 .00       .00       .00       .00            30.00   2783.07</t>
  </si>
  <si>
    <t>01 MAKANA MUNICIPALITY                    OVERIME HOURS REPORT                  PRINTED ON 2018/05/0( 8:27)  FOR 2018/04/25        PAGE     7</t>
  </si>
  <si>
    <t>COMMUNITY HALLS              MR MS NKONTSO            6.50    532.06       .00       .00       .00                 .00                 .00       .00       .00       .00             6.50    532.06    0</t>
  </si>
  <si>
    <t>COMMUNITY HALLS              MR VM NQEBEYA           25.00   2473.50     10.50   1385.16       .00                 .00                 .00       .00       .00       .00            35.50   3858.66</t>
  </si>
  <si>
    <t>COMMUNITY HALLS              MS L SAMBO              14.50   1186.90      2.00    442.64       .00                 .00                 .00       .00       .00       .00            16.50   1629.54</t>
  </si>
  <si>
    <t>COMMUNITY HALLS              MR L MSUTWANA           18.50   1166.61      5.00    420.40       .00                 .00                 .00       .00       .00       .00            23.50   1587.01</t>
  </si>
  <si>
    <t>COMMUNITY HALLS              MRS N MALGAS            25.00   1652.63     13.50   1189.89       .00                 .00                 .00       .00       .00       .00            38.50   2842.52</t>
  </si>
  <si>
    <t>COMMUNITY HALLS                                      89.50   7011.70     31.00   3438.09       .00                 .00                 .00       .00       .00       .00           120.50  10449.79</t>
  </si>
  <si>
    <t>FINANCE ADMINISTRATION       MR ML MBOTSHELWA         1.00     71.00      2.00    383.96       .00                 .00                 .00       .00       .00       .00             3.00    454.96</t>
  </si>
  <si>
    <t>FINANCE ADMINISTRATION                                1.00     71.00      2.00    383.96       .00                 .00                 .00       .00       .00       .00             3.00    454.96</t>
  </si>
  <si>
    <t>STORES                       MR L MAGALELA           21.00   1563.35      6.00    595.56       .00                 .00                 .00       .00       .00       .00            27.00   2158.91</t>
  </si>
  <si>
    <t>STORES                                               21.00   1563.35      6.00    595.56       .00                 .00                 .00       .00       .00       .00            27.00   2158.91</t>
  </si>
  <si>
    <t>CEMETERIES                   MR LC NGINDANA           6.00    468.36      5.50    572.44       .00                 .00                 .00       .00       .00       .00            11.50   1040.80</t>
  </si>
  <si>
    <t>CEMETERIES                   MR Z MATISO              7.00    521.12      2.00    402.58       .00                 .00                 .00       .00       .00       .00             9.00    923.70</t>
  </si>
  <si>
    <t>CEMETERIES                   MR SE KULA              22.00   1758.57     14.00   1492.12       .00                 .00                 .00       .00       .00       .00            36.00   3250.69</t>
  </si>
  <si>
    <t>CEMETERIES                   MS V DYANTYI             3.00    212.99     12.00   1135.92       .00                 .00                 .00       .00       .00       .00            15.00   1348.91</t>
  </si>
  <si>
    <t>CEMETERIES                                           38.00   2961.04     33.50   3603.06       .00                 .00                 .00       .00       .00       .00            71.50   6564.10</t>
  </si>
  <si>
    <t>COMMONAGE                    MS N SEPTEMBER           9.00    567.54       .00       .00       .00                 .00                 .00       .00       .00       .00             9.00    567.54</t>
  </si>
  <si>
    <t>COMMONAGE                                             9.00    567.54       .00       .00       .00                 .00                 .00       .00       .00       .00             9.00    567.54</t>
  </si>
  <si>
    <t>DOMESTIC REFUSE              MR H KOM                  .00       .00      8.00    794.08       .00                 .00                 .00       .00       .00       .00             8.00    794.08    0</t>
  </si>
  <si>
    <t>DOMESTIC REFUSE              MR XE TYUPU               .00       .00      8.00    794.08       .00                 .00                 .00       .00       .00       .00             8.00    794.08    0</t>
  </si>
  <si>
    <t>DOMESTIC REFUSE              MR MZ NAZO                .00       .00      8.00   1160.48       .00                 .00                 .00       .00       .00       .00             8.00   1160.48    0</t>
  </si>
  <si>
    <t>DOMESTIC REFUSE              MS NJ CHRISJAN          40.50   4456.20     20.00       .00       .00                 .00                 .00       .00       .00       .00            60.50   4456.20</t>
  </si>
  <si>
    <t>DOMESTIC REFUSE              MR MD HLALOWA           23.50   1517.51     24.00   1420.65       .00                 .00                 .00       .00       .00       .00            47.50   2938.16</t>
  </si>
  <si>
    <t>DOMESTIC REFUSE                                      64.00   5973.71     68.00   4169.29       .00                 .00                 .00       .00       .00       .00           132.00  10143.00</t>
  </si>
  <si>
    <t>PARKS TRANSPORT              MR XH MTWALO             8.00    849.96      8.00   1133.28       .00                 .00                 .00       .00       .00       .00            16.00   1983.24    0</t>
  </si>
  <si>
    <t>01 MAKANA MUNICIPALITY                    OVERIME HOURS REPORT                  PRINTED ON 2018/05/0( 8:27)  FOR 2018/04/25        PAGE     8</t>
  </si>
  <si>
    <t>PARKS TRANSPORT              MR ZM GEELBOOI           6.00    552.96      6.00    737.28       .00                 .00                 .00       .00       .00       .00            12.00   1290.24</t>
  </si>
  <si>
    <t>PARKS TRANSPORT              MR MS SIKHULUMO          9.00    609.39       .00       .00       .00                 .00                 .00       .00       .00       .00             9.00    609.39</t>
  </si>
  <si>
    <t>PARKS TRANSPORT              MR NM TATA               9.00    869.67       .00       .00       .00                 .00                 .00       .00       .00       .00             9.00    869.67</t>
  </si>
  <si>
    <t>PARKS TRANSPORT              MR M MVULA              28.00   1808.10     14.00   1033.20       .00                 .00                 .00       .00       .00       .00            42.00   2841.30</t>
  </si>
  <si>
    <t>PARKS TRANSPORT              MISS NO NDWAYANA         9.00    581.18       .00       .00       .00                 .00                 .00       .00       .00       .00             9.00    581.18</t>
  </si>
  <si>
    <t>PARKS TRANSPORT                                      69.00   5271.26     28.00   2903.76       .00                 .00                 .00       .00       .00       .00            97.00   8175.02</t>
  </si>
  <si>
    <t>FIRE CONTROL                 MR RJ BROOKS              .00       .00       .00       .00       .00                 .00               24.00   1671.36     12.00   1671.24            36.00   3342.60    Y</t>
  </si>
  <si>
    <t>FIRE CONTROL                 MR AM LISHER              .00       .00       .00       .00       .00                 .00               24.00   1322.16     24.00   2644.08            48.00   3966.24    Y</t>
  </si>
  <si>
    <t>FIRE CONTROL                 MR FM MAPALING            .00       .00       .00       .00       .00                 .00               24.00   1231.44     12.00   1231.32            36.00   2462.76    Y</t>
  </si>
  <si>
    <t>FIRE CONTROL                 MR M MANKAYI              .00       .00       .00       .00       .00                 .00               24.00    948.48     12.00    948.48            36.00   1896.96    Y</t>
  </si>
  <si>
    <t>FIRE CONTROL                 MR ME TEMBENI             .00       .00       .00       .00       .00                 .00               24.00    948.48     12.00    948.48            36.00   1896.96    Y</t>
  </si>
  <si>
    <t>FIRE CONTROL                 MR MR NTSHO               .00       .00       .00       .00       .00                 .00               24.00   1068.00     12.00   1068.00            36.00   2136.00    Y</t>
  </si>
  <si>
    <t>FIRE CONTROL                 MISS N NGQAKAYI           .00       .00       .00       .00       .00                 .00               36.00   1602.00     12.00   1068.00            48.00   2670.00    Y</t>
  </si>
  <si>
    <t>FIRE CONTROL                 MR MEB BOOI               .00       .00       .00       .00       .00                 .00               24.00    934.56     12.00    934.56            36.00   1869.12    Y</t>
  </si>
  <si>
    <t>FIRE CONTROL                 MR AT BOMA                .00       .00       .00       .00       .00                 .00               24.00   1034.64     12.00   1034.52            36.00   2069.16    Y</t>
  </si>
  <si>
    <t>FIRE CONTROL                 MR MM MANCAM              .00       .00       .00       .00       .00                 .00               36.00   1551.96     12.00   1034.52            48.00   2586.48    Y</t>
  </si>
  <si>
    <t>FIRE CONTROL                 MR M MARAWU               .00       .00       .00       .00       .00                 .00               36.00   1325.16     12.00    883.44            48.00   2208.60    Y</t>
  </si>
  <si>
    <t>FIRE CONTROL                 MS PL NDAYI               .00       .00       .00       .00       .00                 .00                 .00       .00     24.00   1837.92            24.00   1837.92    Y</t>
  </si>
  <si>
    <t>FIRE CONTROL                 MS NP NGQOKOTYA           .00       .00       .00       .00       .00                 .00               12.00    459.48       .00       .00            12.00    459.48    Y</t>
  </si>
  <si>
    <t>FIRE CONTROL                 MR ZC NDOLO               .00       .00       .00       .00       .00                 .00                 .00       .00     12.00    866.52            12.00    866.52    Y</t>
  </si>
  <si>
    <t>FIRE CONTROL                 MS NJ SIKO                .00       .00       .00       .00       .00                 .00               24.00    802.56     24.00   1605.12            48.00   2407.68    Y</t>
  </si>
  <si>
    <t>FIRE CONTROL                 MR NA SCHEEPERS           .00       .00       .00       .00       .00                 .00                 .00       .00     12.00   1018.44            12.00   1018.44    Y</t>
  </si>
  <si>
    <t>FIRE CONTROL                 MR QW SKEYI               .00       .00       .00       .00       .00                 .00               24.00    994.56     24.00   1989.12            48.00   2983.68    Y</t>
  </si>
  <si>
    <t>FIRE CONTROL                 MS NVM MKELE              .00       .00       .00       .00       .00                 .00               24.00    948.48     12.00    948.48            36.00   1896.96    Y</t>
  </si>
  <si>
    <t>FIRE CONTROL                 MR O CHRISJAN             .00       .00      2.00    631.77       .00                 .00               24.00    897.36       .00       .00            26.00   1529.13    Y</t>
  </si>
  <si>
    <t>01 MAKANA MUNICIPALITY                    OVERIME HOURS REPORT                  PRINTED ON 2018/05/0( 8:27)  FOR 2018/04/25        PAGE     9</t>
  </si>
  <si>
    <t>FIRE CONTROL                 MR JI POTBERG             .00       .00       .00       .00       .00                 .00               36.00   1369.08     12.00    912.60            48.00   2281.68    Y</t>
  </si>
  <si>
    <t>FIRE CONTROL                 MRS NJ SOMEKETA           .00       .00      2.00    711.28       .00                 .00               24.00   1052.16       .00       .00            26.00   1763.44    Y</t>
  </si>
  <si>
    <t>FIRE CONTROL                 MR T KASPER               .00       .00       .00       .00       .00                 .00               36.00   1337.04     12.00    891.24            48.00   2228.28    Y</t>
  </si>
  <si>
    <t>FIRE CONTROL                 MR D MKHAZA               .00       .00       .00       .00       .00                 .00               36.00   1337.04     12.00    891.24            48.00   2228.28    Y</t>
  </si>
  <si>
    <t>FIRE CONTROL                 MR AS NQOKOQA             .00       .00      1.15    631.77       .00                 .00               36.00   1401.84     12.00    934.56            49.15   2968.17    Y</t>
  </si>
  <si>
    <t>FIRE CONTROL                 MRS VJ JEZI               .00       .00       .00       .00       .00                 .00               24.00    720.00     12.00    720.00            36.00   1440.00    Y</t>
  </si>
  <si>
    <t>FIRE CONTROL                 MR L SONGONGO             .00       .00       .00       .00       .00                 .00               24.00    737.28     24.00   1474.56            48.00   2211.84    Y</t>
  </si>
  <si>
    <t>FIRE CONTROL                 MR NT TLANJENI            .00       .00      1.15    561.13       .00                 .00               36.00   1245.24     12.00    830.04            49.15   2636.41    Y</t>
  </si>
  <si>
    <t>FIRE CONTROL                 MS F BOOI                 .00       .00       .00       .00       .00                 .00               36.00   1029.96     12.00    686.64            48.00   1716.60</t>
  </si>
  <si>
    <t>FIRE CONTROL                                           .00       .00      6.30   2535.95       .00                 .00              792.00  31592.40    360.00  29073.12          1158.30  63201.47</t>
  </si>
  <si>
    <t>NURSERY                      MS PP LUGODLO            9.00    554.18       .00       .00       .00                 .00                 .00       .00       .00       .00             9.00    554.18</t>
  </si>
  <si>
    <t>NURSERY                      MS TZ ZONO               9.00    554.18       .00       .00       .00                 .00                 .00       .00       .00       .00             9.00    554.18</t>
  </si>
  <si>
    <t>NURSERY                                              18.00   1108.36       .00       .00       .00                 .00                 .00       .00       .00       .00            18.00   1108.36</t>
  </si>
  <si>
    <t>REFUSE SITE                  MR WM FALTEIN             .00       .00      8.00   1133.28       .00                 .00                 .00       .00       .00       .00             8.00   1133.28</t>
  </si>
  <si>
    <t>REFUSE SITE                                            .00       .00      8.00   1133.28       .00                 .00                 .00       .00       .00       .00             8.00   1133.28</t>
  </si>
  <si>
    <t>SANITATION GENERAL           MR ND DYONASHE           8.00    849.96      4.00   1133.28       .00                 .00                 .00       .00       .00       .00            12.00   1983.24    0</t>
  </si>
  <si>
    <t>SANITATION GENERAL           MR VS GXOYIYA             .00       .00      8.00    794.08       .00                 .00                 .00       .00       .00       .00             8.00    794.08    0</t>
  </si>
  <si>
    <t>SANITATION GENERAL           MR Z MBELEKA            25.00   1861.13       .00       .00       .00                 .00                 .00       .00       .00       .00            25.00   1861.13    0</t>
  </si>
  <si>
    <t>SANITATION GENERAL           MR LS SINGATA             .00       .00      8.00   1192.96       .00                 .00                 .00       .00       .00       .00             8.00   1192.96</t>
  </si>
  <si>
    <t>SANITATION GENERAL           MR X KUNIRI              8.00    595.56       .00       .00       .00                 .00                 .00       .00       .00       .00             8.00    595.56</t>
  </si>
  <si>
    <t>SANITATION GENERAL           MR LB MADINDA             .00       .00      8.00    794.08       .00                 .00                 .00       .00       .00       .00             8.00    794.08</t>
  </si>
  <si>
    <t>SANITATION GENERAL           MR ET MANTLA              .00       .00      8.00    794.08       .00                 .00                 .00       .00       .00       .00             8.00    794.08</t>
  </si>
  <si>
    <t>SANITATION GENERAL           MR L NYOKA                .00       .00      8.00    794.08       .00                 .00                 .00       .00       .00       .00             8.00    794.08</t>
  </si>
  <si>
    <t>SANITATION GENERAL           MR S JACK                4.00    297.78      8.00    794.08       .00                 .00                 .00       .00       .00       .00            12.00   1091.86</t>
  </si>
  <si>
    <t>SANITATION GENERAL           MR LG NGINDANA           4.00    297.78      8.00    794.08       .00                 .00                 .00       .00       .00       .00            12.00   1091.86</t>
  </si>
  <si>
    <t>SANITATION GENERAL           MR V NTSHWAXA             .00       .00      8.00    794.08       .00                 .00                 .00       .00       .00       .00             8.00    794.08</t>
  </si>
  <si>
    <t>01 MAKANA MUNICIPALITY                    OVERIME HOURS REPORT                  PRINTED ON 2018/05/0( 8:27)  FOR 2018/04/25        PAGE    10</t>
  </si>
  <si>
    <t>SANITATION GENERAL           MR L MANYATHI             .00       .00      8.00    794.08       .00                 .00                 .00       .00       .00       .00             8.00    794.08</t>
  </si>
  <si>
    <t>SANITATION GENERAL           MR Z MZONGWANA           1.00     74.45      8.00    794.08       .00                 .00                 .00       .00       .00       .00             9.00    868.53</t>
  </si>
  <si>
    <t>SANITATION GENERAL           MR LI YOSE               1.00     74.45      8.00    794.08       .00                 .00                 .00       .00       .00       .00             9.00    868.53</t>
  </si>
  <si>
    <t>SANITATION GENERAL           MR YS JONGILE            4.00    297.78      8.00    794.08       .00                 .00                 .00       .00       .00       .00            12.00   1091.86</t>
  </si>
  <si>
    <t>SANITATION GENERAL           MR LS KEWUTI             1.00     96.63      8.00   1030.72       .00                 .00                 .00       .00       .00       .00             9.00   1127.35</t>
  </si>
  <si>
    <t>SANITATION GENERAL           MR ZE NZWANA              .00       .00      8.00    722.24       .00                 .00                 .00       .00       .00       .00             8.00    722.24</t>
  </si>
  <si>
    <t>SANITATION GENERAL                                   56.00   4445.52    116.00  12814.08       .00                 .00                 .00       .00       .00       .00           172.00  17259.60</t>
  </si>
  <si>
    <t>TRAFFIC                      MR SB MAPUMA            20.50   3108.52      5.00   1010.90       .00                 .00                 .00       .00       .00       .00            25.50   4119.42</t>
  </si>
  <si>
    <t>TRAFFIC                      MRS CV MAGXUNYANA       26.30   3988.00      7.50   1516.35       .00                 .00                 .00       .00       .00       .00            33.80   5504.35</t>
  </si>
  <si>
    <t>TRAFFIC                      MISS L MACKENZIE        28.00   2346.54     11.00   1229.14       .00                 .00               11.00    307.34       .00       .00            50.00   3883.02</t>
  </si>
  <si>
    <t>TRAFFIC                      MR FP OERSON            22.50   1885.61      6.00    670.44       .00                 .00                 .00       .00       .00       .00            28.50   2556.05</t>
  </si>
  <si>
    <t>TRAFFIC                      MR STM JACOBS           29.50   2472.25     10.00   1117.40       .00                 .00                 .00       .00       .00       .00            39.50   3589.65</t>
  </si>
  <si>
    <t>TRAFFIC                                             141.80  15028.75     39.50   5544.23       .00                 .00               11.00    307.34       .00       .00           192.30  20880.32</t>
  </si>
  <si>
    <t>SPORTS GROUNDS               MR LL HABANA            31.00   2537.51      4.00    885.28       .00                 .00                 .00       .00       .00       .00            35.00   3422.79</t>
  </si>
  <si>
    <t>SPORTS GROUNDS               MNR L OLIFANT           43.00   3352.21       .00       .00       .00                 .00                 .00       .00       .00       .00            43.00   3352.21</t>
  </si>
  <si>
    <t>SPORTS GROUNDS               MR DP ZANI              32.00   2701.22      4.00    885.28       .00                 .00                 .00       .00       .00       .00            36.00   3586.50</t>
  </si>
  <si>
    <t>SPORTS GROUNDS               MR V BOSI                4.00    297.78      2.00    402.58       .00                 .00                 .00       .00       .00       .00             6.00    700.36</t>
  </si>
  <si>
    <t>SPORTS GROUNDS               MS L PONGOLO            28.00   1895.88     14.00   1083.36       .00                 .00                 .00       .00       .00       .00            42.00   2979.24</t>
  </si>
  <si>
    <t>SPORTS GROUNDS               MISS NJ PLANGA          32.00   2216.70      8.00    666.00       .00                 .00                 .00       .00       .00       .00            40.00   2882.70</t>
  </si>
  <si>
    <t>SPORTS GROUNDS               MR NG GEORGE            36.00   2216.70      6.00    666.00       .00                 .00                 .00       .00       .00       .00            42.00   2882.70</t>
  </si>
  <si>
    <t>SPORTS GROUNDS               MR L BUDAZA             32.00   2093.55     10.00    661.40       .00                 .00                 .00       .00       .00       .00            42.00   2754.95</t>
  </si>
  <si>
    <t>SPORTS GROUNDS               MR M GOLIATH             9.00    554.18     23.00   1888.30       .00                 .00                 .00       .00       .00       .00            32.00   2442.48</t>
  </si>
  <si>
    <t>SPORTS GROUNDS               MR HL BRUINTJIES          .00       .00      8.00    656.80       .00                 .00                 .00       .00       .00       .00             8.00    656.80</t>
  </si>
  <si>
    <t>SPORTS GROUNDS                                      247.00  17865.73     79.00   7795.00       .00                 .00                 .00       .00       .00       .00           326.00  25660.73</t>
  </si>
  <si>
    <t>STR ISLANDS &amp; VERGES         MR M MENZE               9.00    810.00       .00       .00       .00                 .00                 .00       .00       .00       .00             9.00    810.00    0</t>
  </si>
  <si>
    <t>01 MAKANA MUNICIPALITY                    OVERIME HOURS REPORT                  PRINTED ON 2018/05/0( 8:27)  FOR 2018/04/25        PAGE    11</t>
  </si>
  <si>
    <t>STR ISLANDS &amp; VERGES         MR MYW YINI               .00       .00      2.00    498.36       .00                 .00                 .00       .00       .00       .00             2.00    498.36</t>
  </si>
  <si>
    <t>STR ISLANDS &amp; VERGES         MR Q KRALO               9.00    754.25       .00       .00       .00                 .00                 .00       .00       .00       .00             9.00    754.25</t>
  </si>
  <si>
    <t>STR ISLANDS &amp; VERGES         MS N KOLISI               .00       .00     18.00   2011.32       .00                 .00                 .00       .00       .00       .00            18.00   2011.32</t>
  </si>
  <si>
    <t>STR ISLANDS &amp; VERGES         MRS TR STAMPER-BUWA     36.00   3016.98      6.00    906.48       .00                 .00                 .00       .00       .00       .00            42.00   3923.46</t>
  </si>
  <si>
    <t>STR ISLANDS &amp; VERGES         MR LR DYALOYI            9.00    609.39       .00       .00       .00                 .00                 .00       .00       .00       .00             9.00    609.39</t>
  </si>
  <si>
    <t>STR ISLANDS &amp; VERGES         MS NP DAVANI             9.00    554.18       .00       .00       .00                 .00                 .00       .00       .00       .00             9.00    554.18</t>
  </si>
  <si>
    <t>STR ISLANDS &amp; VERGES         MS N MATIWANA            9.00    554.18       .00       .00       .00                 .00                 .00       .00       .00       .00             9.00    554.18</t>
  </si>
  <si>
    <t>STR ISLANDS &amp; VERGES         MR S ONCEYA              9.00    554.18       .00       .00       .00                 .00                 .00       .00       .00       .00             9.00    554.18</t>
  </si>
  <si>
    <t>STR ISLANDS &amp; VERGES                                 90.00   6853.16     26.00   3416.16       .00                 .00                 .00       .00       .00       .00           116.00  10269.32</t>
  </si>
  <si>
    <t>3779.30 323965.29   1485.80 162814.34       .00                 .00             1391.00  53151.78    672.00  51543.76          7328.10 607201.02</t>
  </si>
  <si>
    <t>10 MAKANA MUNICIPALITY                    OVERIME HOURS REPORT                  PRINTED ON 2018/05/0( 8:28)  FOR 2018/04/25        PAGE     1</t>
  </si>
  <si>
    <t>WATER RETICULATION           MR L PETER              53.50   2015.31     27.00    780.12       .00                 .00                 .00       .00       .00       .00            80.50   2795.43</t>
  </si>
  <si>
    <t>WATER RETICULATION           MR EM RALO              24.50   1519.25      9.00    744.12       .00                 .00                 .00       .00       .00       .00            33.50   2263.37</t>
  </si>
  <si>
    <t>WATER RETICULATION                                   78.00   3534.56     36.00   1524.24       .00                 .00                 .00       .00       .00       .00           114.00   5058.80</t>
  </si>
  <si>
    <t>DOMESTIC REFUSE              MR M.W NTSHOKO          15.50   1153.90     19.50   1935.57       .00                 .00                 .00       .00       .00       .00            35.00   3089.47</t>
  </si>
  <si>
    <t>DOMESTIC REFUSE                                      15.50   1153.90     19.50   1935.57       .00                 .00                 .00       .00       .00       .00            35.00   3089.47</t>
  </si>
  <si>
    <t>109.50   5753.58     55.50   3459.81       .00                 .00                 .00       .00       .00       .00           165.00   9213.39</t>
  </si>
  <si>
    <t>2018/06/0( 6:07)</t>
  </si>
  <si>
    <t>MN MBEBETHO</t>
  </si>
  <si>
    <t>34.00   3968.16</t>
  </si>
  <si>
    <t>42.00   5290.88</t>
  </si>
  <si>
    <t>23.00   1712.24</t>
  </si>
  <si>
    <t>96.00   8583.76</t>
  </si>
  <si>
    <t>104.00   9906.48</t>
  </si>
  <si>
    <t>14.00   1042.23</t>
  </si>
  <si>
    <t>23.00   1935.57</t>
  </si>
  <si>
    <t>TE HOZA</t>
  </si>
  <si>
    <t>34.00   3195.36</t>
  </si>
  <si>
    <t>42.00   4260.48</t>
  </si>
  <si>
    <t>GL MANKAYI</t>
  </si>
  <si>
    <t>9.00    920.16</t>
  </si>
  <si>
    <t>ZS KUKISI</t>
  </si>
  <si>
    <t>17.00   1681.98</t>
  </si>
  <si>
    <t>25.00   2737.34</t>
  </si>
  <si>
    <t>46.00   3594.24</t>
  </si>
  <si>
    <t>80.00   6174.72</t>
  </si>
  <si>
    <t>120.00  10433.97</t>
  </si>
  <si>
    <t>179.00  16028.27</t>
  </si>
  <si>
    <t>6.00    770.06</t>
  </si>
  <si>
    <t>10.00   1667.25</t>
  </si>
  <si>
    <t>13.00   2568.87</t>
  </si>
  <si>
    <t>2.00    163.71</t>
  </si>
  <si>
    <t>16.00   2158.38</t>
  </si>
  <si>
    <t>21.00   3502.64</t>
  </si>
  <si>
    <t>21.50   1504.14</t>
  </si>
  <si>
    <t>31.50   2436.94</t>
  </si>
  <si>
    <t>22.00   1836.31</t>
  </si>
  <si>
    <t>13.00    967.79</t>
  </si>
  <si>
    <t>19.00   1563.35</t>
  </si>
  <si>
    <t>14.00   1017.66</t>
  </si>
  <si>
    <t>23.00   1889.94</t>
  </si>
  <si>
    <t>40.00   1228.80</t>
  </si>
  <si>
    <t>48.00   2354.64</t>
  </si>
  <si>
    <t>30.00   2568.38</t>
  </si>
  <si>
    <t>3.00    184.73</t>
  </si>
  <si>
    <t>30.00   2401.43</t>
  </si>
  <si>
    <t>30.00   1847.25</t>
  </si>
  <si>
    <t>37.00   2421.95</t>
  </si>
  <si>
    <t>16.00    985.20</t>
  </si>
  <si>
    <t>29.00   1785.68</t>
  </si>
  <si>
    <t>36.00   2360.38</t>
  </si>
  <si>
    <t>14.00    862.05</t>
  </si>
  <si>
    <t>23.00   1600.95</t>
  </si>
  <si>
    <t>30.00   2011.45</t>
  </si>
  <si>
    <t>19.00   1293.08</t>
  </si>
  <si>
    <t>232.50  15451.22</t>
  </si>
  <si>
    <t>447.50  32239.10</t>
  </si>
  <si>
    <t>44.00   3275.58</t>
  </si>
  <si>
    <t>36.00    893.52</t>
  </si>
  <si>
    <t>80.00   4169.10</t>
  </si>
  <si>
    <t>36.00   2216.70</t>
  </si>
  <si>
    <t>48.00   3201.90</t>
  </si>
  <si>
    <t>29.00   3008.90</t>
  </si>
  <si>
    <t>35.00   3838.94</t>
  </si>
  <si>
    <t>53.00   5499.02</t>
  </si>
  <si>
    <t>61.00   6890.19</t>
  </si>
  <si>
    <t>175.00  14800.68</t>
  </si>
  <si>
    <t>243.00  19393.21</t>
  </si>
  <si>
    <t>10.00    780.60</t>
  </si>
  <si>
    <t>28.00   2654.04</t>
  </si>
  <si>
    <t>10.00    744.45</t>
  </si>
  <si>
    <t>16.00   1340.01</t>
  </si>
  <si>
    <t>48.00   2873.40</t>
  </si>
  <si>
    <t>49.50   6118.20</t>
  </si>
  <si>
    <t>16.00   1318.40</t>
  </si>
  <si>
    <t>70.00   8178.20</t>
  </si>
  <si>
    <t>47.00   3031.89</t>
  </si>
  <si>
    <t>11.00    998.91</t>
  </si>
  <si>
    <t>24.00    726.48</t>
  </si>
  <si>
    <t>58.00   4629.51</t>
  </si>
  <si>
    <t>22.00   2076.03</t>
  </si>
  <si>
    <t>36.00   1132.56</t>
  </si>
  <si>
    <t>70.00   3963.51</t>
  </si>
  <si>
    <t>27.50   2047.24</t>
  </si>
  <si>
    <t>40.50   3337.62</t>
  </si>
  <si>
    <t>24.00   2059.92</t>
  </si>
  <si>
    <t>36.00   3433.20</t>
  </si>
  <si>
    <t>36.00   1546.08</t>
  </si>
  <si>
    <t>S S SOMAGU</t>
  </si>
  <si>
    <t>2.00    263.04</t>
  </si>
  <si>
    <t>12.00   1052.16</t>
  </si>
  <si>
    <t>54.00   3594.88</t>
  </si>
  <si>
    <t>10.00   1315.20</t>
  </si>
  <si>
    <t>48.50   4130.79</t>
  </si>
  <si>
    <t>15.00   1090.35</t>
  </si>
  <si>
    <t>27.00   2253.39</t>
  </si>
  <si>
    <t>SS V NCULA</t>
  </si>
  <si>
    <t>23.50   1765.15</t>
  </si>
  <si>
    <t>22.50   1385.44</t>
  </si>
  <si>
    <t>23.00   1539.38</t>
  </si>
  <si>
    <t>6.00    492.60</t>
  </si>
  <si>
    <t>247.50  22077.25</t>
  </si>
  <si>
    <t>204.00   7125.24</t>
  </si>
  <si>
    <t>100.00   7176.68</t>
  </si>
  <si>
    <t>668.00  51340.21</t>
  </si>
  <si>
    <t>24.00   1157.04</t>
  </si>
  <si>
    <t>12.00   1156.92</t>
  </si>
  <si>
    <t>36.00   2313.96</t>
  </si>
  <si>
    <t>15.50   1153.90</t>
  </si>
  <si>
    <t>33.50   2940.58</t>
  </si>
  <si>
    <t>30.00   2233.35</t>
  </si>
  <si>
    <t>37.00   2928.17</t>
  </si>
  <si>
    <t>39.00   6201.00</t>
  </si>
  <si>
    <t>56.00   9805.00</t>
  </si>
  <si>
    <t>11.00    677.33</t>
  </si>
  <si>
    <t>27.00   1990.93</t>
  </si>
  <si>
    <t>95.50  10265.58</t>
  </si>
  <si>
    <t>189.50  19978.64</t>
  </si>
  <si>
    <t>ZE LIMBA</t>
  </si>
  <si>
    <t>34.00   3880.08</t>
  </si>
  <si>
    <t>42.00   4793.04</t>
  </si>
  <si>
    <t>3.00    223.34</t>
  </si>
  <si>
    <t>ME MFABANA</t>
  </si>
  <si>
    <t>22.00   1637.79</t>
  </si>
  <si>
    <t>30.00   2431.87</t>
  </si>
  <si>
    <t>P BUNI</t>
  </si>
  <si>
    <t>27.00   2010.02</t>
  </si>
  <si>
    <t>35.00   2804.10</t>
  </si>
  <si>
    <t>M TANDA</t>
  </si>
  <si>
    <t>31.00   1954.86</t>
  </si>
  <si>
    <t>39.00   2627.50</t>
  </si>
  <si>
    <t>SW SOXOKASHE</t>
  </si>
  <si>
    <t>L BOTTOMAN</t>
  </si>
  <si>
    <t>SM NKANI</t>
  </si>
  <si>
    <t>34.00   2017.92</t>
  </si>
  <si>
    <t>42.00   2690.56</t>
  </si>
  <si>
    <t>F XAKO</t>
  </si>
  <si>
    <t>A ALBANY</t>
  </si>
  <si>
    <t>34.00   1970.40</t>
  </si>
  <si>
    <t>42.00   2627.20</t>
  </si>
  <si>
    <t>BE MKHUTSHULW</t>
  </si>
  <si>
    <t>A       17.00   1046.78</t>
  </si>
  <si>
    <t>25.00   1703.58</t>
  </si>
  <si>
    <t>298.00  20668.83</t>
  </si>
  <si>
    <t>378.00  27846.75</t>
  </si>
  <si>
    <t>N CAKUMA</t>
  </si>
  <si>
    <t>34.00   2493.90</t>
  </si>
  <si>
    <t>42.00   3080.70</t>
  </si>
  <si>
    <t>MM DIKO</t>
  </si>
  <si>
    <t>31.00   2273.85</t>
  </si>
  <si>
    <t>39.00   3056.25</t>
  </si>
  <si>
    <t>MC MAQOKO</t>
  </si>
  <si>
    <t>MM PONGOLO</t>
  </si>
  <si>
    <t>34.00   2326.08</t>
  </si>
  <si>
    <t>42.00   3101.44</t>
  </si>
  <si>
    <t>ZA JAMES</t>
  </si>
  <si>
    <t>31.00   2307.80</t>
  </si>
  <si>
    <t>39.00   3101.88</t>
  </si>
  <si>
    <t>MP MAWUSE</t>
  </si>
  <si>
    <t>34.00   3650.40</t>
  </si>
  <si>
    <t>42.00   4867.20</t>
  </si>
  <si>
    <t>SS PC JOJA</t>
  </si>
  <si>
    <t>SS NS MAGXWALI</t>
  </si>
  <si>
    <t>SA      12.00    893.34</t>
  </si>
  <si>
    <t>20.00   1687.42</t>
  </si>
  <si>
    <t>TT MANKAYI</t>
  </si>
  <si>
    <t>SS N MONA</t>
  </si>
  <si>
    <t>SS N CHOLI</t>
  </si>
  <si>
    <t>T RADU</t>
  </si>
  <si>
    <t>31.00   2307.79</t>
  </si>
  <si>
    <t>39.00   3101.87</t>
  </si>
  <si>
    <t>DM DAMANA</t>
  </si>
  <si>
    <t>3.00    296.82</t>
  </si>
  <si>
    <t>FW MFECANE</t>
  </si>
  <si>
    <t>NS DYAN</t>
  </si>
  <si>
    <t>S KEPE</t>
  </si>
  <si>
    <t>34.00   2531.13</t>
  </si>
  <si>
    <t>42.00   3126.69</t>
  </si>
  <si>
    <t>BG BAMBISO</t>
  </si>
  <si>
    <t>11.00   1038.02</t>
  </si>
  <si>
    <t>9.50    658.64</t>
  </si>
  <si>
    <t>33.50   2877.20</t>
  </si>
  <si>
    <t>NA JANUARY</t>
  </si>
  <si>
    <t>6.00    415.98</t>
  </si>
  <si>
    <t>XE BOOI</t>
  </si>
  <si>
    <t>34.00   2218.56</t>
  </si>
  <si>
    <t>42.00   2958.08</t>
  </si>
  <si>
    <t>SL MKOLO</t>
  </si>
  <si>
    <t>21.00   1455.93</t>
  </si>
  <si>
    <t>SM VELITI</t>
  </si>
  <si>
    <t>31.00   2634.54</t>
  </si>
  <si>
    <t>39.00   3009.49</t>
  </si>
  <si>
    <t>NL NGAPI</t>
  </si>
  <si>
    <t>31.00   2149.23</t>
  </si>
  <si>
    <t>39.00   2888.75</t>
  </si>
  <si>
    <t>TW NELA</t>
  </si>
  <si>
    <t>M MTHIMKHULU</t>
  </si>
  <si>
    <t>Z HEATHCOTE</t>
  </si>
  <si>
    <t>N MANCAM</t>
  </si>
  <si>
    <t>24.00   1805.60</t>
  </si>
  <si>
    <t>LS FAXE</t>
  </si>
  <si>
    <t>27.00   1828.17</t>
  </si>
  <si>
    <t>35.00   2550.41</t>
  </si>
  <si>
    <t>732.50  54570.27</t>
  </si>
  <si>
    <t>940.50  74203.58</t>
  </si>
  <si>
    <t>23.00   1671.87</t>
  </si>
  <si>
    <t>NW SKEPE</t>
  </si>
  <si>
    <t>24.00   2034.83</t>
  </si>
  <si>
    <t>9.00   1332.72</t>
  </si>
  <si>
    <t>12.00   2133.57</t>
  </si>
  <si>
    <t>48.00   4638.24</t>
  </si>
  <si>
    <t>48.00   1546.08</t>
  </si>
  <si>
    <t>120.00   9137.76</t>
  </si>
  <si>
    <t>16.00    771.36</t>
  </si>
  <si>
    <t>24.00   1930.28</t>
  </si>
  <si>
    <t>15.00   2169.23</t>
  </si>
  <si>
    <t>16.00   1542.56</t>
  </si>
  <si>
    <t>47.00   5328.91</t>
  </si>
  <si>
    <t>24.00   2319.12</t>
  </si>
  <si>
    <t>48.00   5411.28</t>
  </si>
  <si>
    <t>24.00   1663.92</t>
  </si>
  <si>
    <t>32.00   2218.56</t>
  </si>
  <si>
    <t>23.00   1594.59</t>
  </si>
  <si>
    <t>22.00   1525.26</t>
  </si>
  <si>
    <t>32.00   2449.66</t>
  </si>
  <si>
    <t>24.00   1474.56</t>
  </si>
  <si>
    <t>60.00   5532.36</t>
  </si>
  <si>
    <t>14.00    970.62</t>
  </si>
  <si>
    <t>42.00   3558.94</t>
  </si>
  <si>
    <t>16.00    369.76</t>
  </si>
  <si>
    <t>24.00   1232.88</t>
  </si>
  <si>
    <t>34.00   2542.10</t>
  </si>
  <si>
    <t>12.00    831.96</t>
  </si>
  <si>
    <t>24.00   1941.24</t>
  </si>
  <si>
    <t>M MBEKELE</t>
  </si>
  <si>
    <t>24.00   2079.90</t>
  </si>
  <si>
    <t>MI KOM</t>
  </si>
  <si>
    <t>24.00   1848.80</t>
  </si>
  <si>
    <t>42.00   3780.00</t>
  </si>
  <si>
    <t>90.00   5940.00</t>
  </si>
  <si>
    <t>12.00    492.60</t>
  </si>
  <si>
    <t>24.00   1584.72</t>
  </si>
  <si>
    <t>16.00    457.76</t>
  </si>
  <si>
    <t>16.00    915.52</t>
  </si>
  <si>
    <t>32.00   2078.08</t>
  </si>
  <si>
    <t>M SOLANI</t>
  </si>
  <si>
    <t>24.00   1109.52</t>
  </si>
  <si>
    <t>21.00   1293.08</t>
  </si>
  <si>
    <t>45.00   2524.64</t>
  </si>
  <si>
    <t>N FIHLANI</t>
  </si>
  <si>
    <t>16.00    328.48</t>
  </si>
  <si>
    <t>44.00   3121.40</t>
  </si>
  <si>
    <t>404.50  32824.56</t>
  </si>
  <si>
    <t>188.00   5792.80</t>
  </si>
  <si>
    <t>108.00   6831.92</t>
  </si>
  <si>
    <t>957.50  75333.69</t>
  </si>
  <si>
    <t>48.00   2035.20</t>
  </si>
  <si>
    <t>48.00   2458.08</t>
  </si>
  <si>
    <t>48.00   1510.08</t>
  </si>
  <si>
    <t>48.00   2144.40</t>
  </si>
  <si>
    <t>12.00    737.28</t>
  </si>
  <si>
    <t>24.00   1634.52</t>
  </si>
  <si>
    <t>8.00   1103.28</t>
  </si>
  <si>
    <t>40.00   1838.80</t>
  </si>
  <si>
    <t>56.00   5082.68</t>
  </si>
  <si>
    <t>11.00   1878.03</t>
  </si>
  <si>
    <t>36.00   2048.76</t>
  </si>
  <si>
    <t>12.00   1365.84</t>
  </si>
  <si>
    <t>63.00   6837.51</t>
  </si>
  <si>
    <t>.00    387.64</t>
  </si>
  <si>
    <t>21.00   2761.92</t>
  </si>
  <si>
    <t>73.00   8623.48</t>
  </si>
  <si>
    <t>57.00   3509.78</t>
  </si>
  <si>
    <t>59.00   3842.78</t>
  </si>
  <si>
    <t>36.00    739.08</t>
  </si>
  <si>
    <t>60.00   3062.64</t>
  </si>
  <si>
    <t>BW MONDI</t>
  </si>
  <si>
    <t>48.00   2463.00</t>
  </si>
  <si>
    <t>181.00  13932.71</t>
  </si>
  <si>
    <t>244.00   9592.72</t>
  </si>
  <si>
    <t>48.00   3647.88</t>
  </si>
  <si>
    <t>515.00  38753.43</t>
  </si>
  <si>
    <t>43.00   3474.10</t>
  </si>
  <si>
    <t>36.00   5610.50</t>
  </si>
  <si>
    <t>64.00  10260.64</t>
  </si>
  <si>
    <t>41.00   6217.04</t>
  </si>
  <si>
    <t>67.50  10058.46</t>
  </si>
  <si>
    <t>37.00   3126.69</t>
  </si>
  <si>
    <t>41.00   3052.25</t>
  </si>
  <si>
    <t>65.50   4938.19</t>
  </si>
  <si>
    <t>38.00   6335.55</t>
  </si>
  <si>
    <t>48.00   8558.55</t>
  </si>
  <si>
    <t>46.00   6496.35</t>
  </si>
  <si>
    <t>56.00   8379.35</t>
  </si>
  <si>
    <t>EB STEYN</t>
  </si>
  <si>
    <t>1.50    104.00</t>
  </si>
  <si>
    <t>78.00   4261.95</t>
  </si>
  <si>
    <t>32.00   2052.50</t>
  </si>
  <si>
    <t>32.00   2175.65</t>
  </si>
  <si>
    <t>23.00   1416.23</t>
  </si>
  <si>
    <t>36.50   2483.53</t>
  </si>
  <si>
    <t>42.00   3160.85</t>
  </si>
  <si>
    <t>33.00   2380.90</t>
  </si>
  <si>
    <t>41.00   2524.58</t>
  </si>
  <si>
    <t>67.50   4084.48</t>
  </si>
  <si>
    <t>43.00   3222.43</t>
  </si>
  <si>
    <t>24.00   2647.73</t>
  </si>
  <si>
    <t>1.50     92.36</t>
  </si>
  <si>
    <t>4.50    425.36</t>
  </si>
  <si>
    <t>WH MADONDILE</t>
  </si>
  <si>
    <t>3.00    333.00</t>
  </si>
  <si>
    <t>P MKA</t>
  </si>
  <si>
    <t>641.00  55987.59</t>
  </si>
  <si>
    <t>981.00  90213.89</t>
  </si>
  <si>
    <t>64.00  10243.80</t>
  </si>
  <si>
    <t>83.00  10675.49</t>
  </si>
  <si>
    <t>17.00   1413.29</t>
  </si>
  <si>
    <t>44.50   7075.50</t>
  </si>
  <si>
    <t>47.50   8234.95</t>
  </si>
  <si>
    <t>LR PLAATJIE</t>
  </si>
  <si>
    <t>5.00    368.20</t>
  </si>
  <si>
    <t>38.50   2866.13</t>
  </si>
  <si>
    <t>49.00   4124.21</t>
  </si>
  <si>
    <t>17.00   1503.74</t>
  </si>
  <si>
    <t>Z MATOMANA</t>
  </si>
  <si>
    <t>10.00   1087.95</t>
  </si>
  <si>
    <t>35.00   3196.00</t>
  </si>
  <si>
    <t>22.50   1675.01</t>
  </si>
  <si>
    <t>22.50   1807.16</t>
  </si>
  <si>
    <t>38.00   3216.41</t>
  </si>
  <si>
    <t>ZJ NGINDANA</t>
  </si>
  <si>
    <t>29.00   2572.83</t>
  </si>
  <si>
    <t>44.00   8929.51</t>
  </si>
  <si>
    <t>W MALEKI</t>
  </si>
  <si>
    <t>5.50    409.45</t>
  </si>
  <si>
    <t>5.50    431.48</t>
  </si>
  <si>
    <t>16.00   1135.92</t>
  </si>
  <si>
    <t>16.00   1250.45</t>
  </si>
  <si>
    <t>JD MTUZE</t>
  </si>
  <si>
    <t>3.00    203.13</t>
  </si>
  <si>
    <t>3.00    216.35</t>
  </si>
  <si>
    <t>41.00   3200.46</t>
  </si>
  <si>
    <t>55.00   4842.59</t>
  </si>
  <si>
    <t>38.50   2606.84</t>
  </si>
  <si>
    <t>55.50   4141.60</t>
  </si>
  <si>
    <t>31.50   2082.31</t>
  </si>
  <si>
    <t>31.50   2227.68</t>
  </si>
  <si>
    <t>33.00   2342.83</t>
  </si>
  <si>
    <t>33.00   2466.17</t>
  </si>
  <si>
    <t>S MTANA</t>
  </si>
  <si>
    <t>15.50   1024.63</t>
  </si>
  <si>
    <t>15.50   1099.52</t>
  </si>
  <si>
    <t>58.50   4566.51</t>
  </si>
  <si>
    <t>67.50   5385.08</t>
  </si>
  <si>
    <t>40.50   6439.50</t>
  </si>
  <si>
    <t>52.50   9212.56</t>
  </si>
  <si>
    <t>.00    101.32</t>
  </si>
  <si>
    <t>21.50   1490.59</t>
  </si>
  <si>
    <t>43.50   3748.93</t>
  </si>
  <si>
    <t>32.00   5088.00</t>
  </si>
  <si>
    <t>40.00   6986.63</t>
  </si>
  <si>
    <t>26.50   2363.27</t>
  </si>
  <si>
    <t>8.00    830.04</t>
  </si>
  <si>
    <t>12.50    807.19</t>
  </si>
  <si>
    <t>12.50    890.89</t>
  </si>
  <si>
    <t>53.50   8306.68</t>
  </si>
  <si>
    <t>75.50   9943.04</t>
  </si>
  <si>
    <t>24.00   4001.40</t>
  </si>
  <si>
    <t>28.00   4996.32</t>
  </si>
  <si>
    <t>48.00   7452.72</t>
  </si>
  <si>
    <t>59.50  10097.75</t>
  </si>
  <si>
    <t>777.50  85650.50</t>
  </si>
  <si>
    <t>1025.50 118361.41</t>
  </si>
  <si>
    <t>CORPORATE</t>
  </si>
  <si>
    <t>SERVICES</t>
  </si>
  <si>
    <t>S M BOTHA</t>
  </si>
  <si>
    <t>6.00    406.26</t>
  </si>
  <si>
    <t>B MALI</t>
  </si>
  <si>
    <t>5.50    399.80</t>
  </si>
  <si>
    <t>11.50    806.06</t>
  </si>
  <si>
    <t>14.00   1145.97</t>
  </si>
  <si>
    <t>19.00   1691.67</t>
  </si>
  <si>
    <t>2.50    169.28</t>
  </si>
  <si>
    <t>5.50    535.44</t>
  </si>
  <si>
    <t>16.50   1315.25</t>
  </si>
  <si>
    <t>24.50   2227.11</t>
  </si>
  <si>
    <t>12.00    982.26</t>
  </si>
  <si>
    <t>13.00   1286.22</t>
  </si>
  <si>
    <t>23.00   2605.42</t>
  </si>
  <si>
    <t>S MIZE</t>
  </si>
  <si>
    <t>7.50    628.54</t>
  </si>
  <si>
    <t>9.50    927.69</t>
  </si>
  <si>
    <t>L MSUTWANA</t>
  </si>
  <si>
    <t>6.00    378.36</t>
  </si>
  <si>
    <t>13.50   1008.96</t>
  </si>
  <si>
    <t>19.50   1289.05</t>
  </si>
  <si>
    <t>35.50   2699.29</t>
  </si>
  <si>
    <t>62.00   4891.85</t>
  </si>
  <si>
    <t>101.00   8852.16</t>
  </si>
  <si>
    <t>1.00     71.00</t>
  </si>
  <si>
    <t>6.00    544.30</t>
  </si>
  <si>
    <t>39.00   3187.19</t>
  </si>
  <si>
    <t>4.50    468.36</t>
  </si>
  <si>
    <t>4.50    335.00</t>
  </si>
  <si>
    <t>7.00    737.58</t>
  </si>
  <si>
    <t>8.00    639.48</t>
  </si>
  <si>
    <t>22.00   2131.60</t>
  </si>
  <si>
    <t>10.00    709.95</t>
  </si>
  <si>
    <t>27.00   2319.17</t>
  </si>
  <si>
    <t>22.50   1684.43</t>
  </si>
  <si>
    <t>60.50   5656.71</t>
  </si>
  <si>
    <t>L BRAKFESI</t>
  </si>
  <si>
    <t>16.00   1340.88</t>
  </si>
  <si>
    <t>24.00   2234.80</t>
  </si>
  <si>
    <t>BL LOMBO</t>
  </si>
  <si>
    <t>19.00   1525.61</t>
  </si>
  <si>
    <t>27.00   2419.53</t>
  </si>
  <si>
    <t>H KOM</t>
  </si>
  <si>
    <t>8.00    794.08</t>
  </si>
  <si>
    <t>1.50    111.67</t>
  </si>
  <si>
    <t>9.50    905.75</t>
  </si>
  <si>
    <t>MZ NAZO</t>
  </si>
  <si>
    <t>8.00   1160.48</t>
  </si>
  <si>
    <t>32.50   3620.66</t>
  </si>
  <si>
    <t>52.50   4734.71</t>
  </si>
  <si>
    <t>9.50    613.46</t>
  </si>
  <si>
    <t>33.50   2679.86</t>
  </si>
  <si>
    <t>43.50   4345.79</t>
  </si>
  <si>
    <t>127.50  11863.04</t>
  </si>
  <si>
    <t>PARKS ADM</t>
  </si>
  <si>
    <t>IN</t>
  </si>
  <si>
    <t>S NGCESE</t>
  </si>
  <si>
    <t>14.00   1798.23</t>
  </si>
  <si>
    <t>17.00   2492.85</t>
  </si>
  <si>
    <t>4.00    368.64</t>
  </si>
  <si>
    <t>8.00    860.16</t>
  </si>
  <si>
    <t>MS SIKHULUMO</t>
  </si>
  <si>
    <t>3.00    366.16</t>
  </si>
  <si>
    <t>NM TATA</t>
  </si>
  <si>
    <t>3.00    522.59</t>
  </si>
  <si>
    <t>M MVULA</t>
  </si>
  <si>
    <t>3.00    193.73</t>
  </si>
  <si>
    <t>7.00    562.37</t>
  </si>
  <si>
    <t>17.00   1942.64</t>
  </si>
  <si>
    <t>RJ BROOKS</t>
  </si>
  <si>
    <t>24.00   1671.36</t>
  </si>
  <si>
    <t>24.00   3342.48</t>
  </si>
  <si>
    <t>48.00   5013.84</t>
  </si>
  <si>
    <t>AM LISHER</t>
  </si>
  <si>
    <t>12.00    661.08</t>
  </si>
  <si>
    <t>12.00   1322.04</t>
  </si>
  <si>
    <t>24.00   1983.12</t>
  </si>
  <si>
    <t>12.00   1068.00</t>
  </si>
  <si>
    <t>36.00   3248.50</t>
  </si>
  <si>
    <t>12.00   1231.32</t>
  </si>
  <si>
    <t>24.00   1847.04</t>
  </si>
  <si>
    <t>12.00    948.48</t>
  </si>
  <si>
    <t>24.00   1422.72</t>
  </si>
  <si>
    <t>24.00   1896.96</t>
  </si>
  <si>
    <t>48.00   2845.44</t>
  </si>
  <si>
    <t>48.00   2670.00</t>
  </si>
  <si>
    <t>12.00    534.00</t>
  </si>
  <si>
    <t>24.00   1602.00</t>
  </si>
  <si>
    <t>12.00   1034.52</t>
  </si>
  <si>
    <t>36.00   2069.16</t>
  </si>
  <si>
    <t>12.00    918.96</t>
  </si>
  <si>
    <t>36.00   1837.92</t>
  </si>
  <si>
    <t>36.00   1378.44</t>
  </si>
  <si>
    <t>48.00   2297.40</t>
  </si>
  <si>
    <t>24.00    802.56</t>
  </si>
  <si>
    <t>36.00   1605.12</t>
  </si>
  <si>
    <t>24.00   1018.56</t>
  </si>
  <si>
    <t>24.00    994.56</t>
  </si>
  <si>
    <t>36.00   1989.12</t>
  </si>
  <si>
    <t>48.00   2371.20</t>
  </si>
  <si>
    <t>12.00    897.36</t>
  </si>
  <si>
    <t>36.00   1794.72</t>
  </si>
  <si>
    <t>24.00    912.72</t>
  </si>
  <si>
    <t>12.00    912.60</t>
  </si>
  <si>
    <t>36.00   1825.32</t>
  </si>
  <si>
    <t>36.00   2104.32</t>
  </si>
  <si>
    <t>12.00    445.68</t>
  </si>
  <si>
    <t>24.00   1782.48</t>
  </si>
  <si>
    <t>36.00   2228.16</t>
  </si>
  <si>
    <t>24.00    891.36</t>
  </si>
  <si>
    <t>48.00   2673.84</t>
  </si>
  <si>
    <t>36.00   1401.84</t>
  </si>
  <si>
    <t>36.00   1080.00</t>
  </si>
  <si>
    <t>12.00    720.00</t>
  </si>
  <si>
    <t>48.00   1800.00</t>
  </si>
  <si>
    <t>24.00   1105.92</t>
  </si>
  <si>
    <t>36.00   1245.24</t>
  </si>
  <si>
    <t>12.00    686.64</t>
  </si>
  <si>
    <t>36.00   1373.28</t>
  </si>
  <si>
    <t>24.00   1373.28</t>
  </si>
  <si>
    <t>48.00   2059.92</t>
  </si>
  <si>
    <t>708.00  28176.00</t>
  </si>
  <si>
    <t>348.00  28542.12</t>
  </si>
  <si>
    <t>1056.00  57830.62</t>
  </si>
  <si>
    <t>8.00   1133.28</t>
  </si>
  <si>
    <t>11.50   1221.82</t>
  </si>
  <si>
    <t>15.50   1788.46</t>
  </si>
  <si>
    <t>VS GXOYIYA</t>
  </si>
  <si>
    <t>M MAFELE</t>
  </si>
  <si>
    <t>SA NTLOKWANA</t>
  </si>
  <si>
    <t>MM NTLOKWANA</t>
  </si>
  <si>
    <t>LS SINGATA</t>
  </si>
  <si>
    <t>8.00   1192.96</t>
  </si>
  <si>
    <t>X KUNIRI</t>
  </si>
  <si>
    <t>ET MANTLA</t>
  </si>
  <si>
    <t>V NTSHWAXA</t>
  </si>
  <si>
    <t>LI YOSE</t>
  </si>
  <si>
    <t>8.00   1030.72</t>
  </si>
  <si>
    <t>8.00    656.80</t>
  </si>
  <si>
    <t>NM MAGOBIYANE</t>
  </si>
  <si>
    <t>36.00   3045.73</t>
  </si>
  <si>
    <t>152.00  15090.45</t>
  </si>
  <si>
    <t>9.00   1364.72</t>
  </si>
  <si>
    <t>14.00   2375.62</t>
  </si>
  <si>
    <t>15.00   1227.83</t>
  </si>
  <si>
    <t>A       18.00   2729.43</t>
  </si>
  <si>
    <t>33.00   5762.13</t>
  </si>
  <si>
    <t>S Z MASETI</t>
  </si>
  <si>
    <t>26.00   3671.85</t>
  </si>
  <si>
    <t>41.00   6308.05</t>
  </si>
  <si>
    <t>35.00   2933.18</t>
  </si>
  <si>
    <t>40.00   3491.88</t>
  </si>
  <si>
    <t>22.00   1843.71</t>
  </si>
  <si>
    <t>32.00   2961.11</t>
  </si>
  <si>
    <t>PAGE    12</t>
  </si>
  <si>
    <t>STM JACOBS</t>
  </si>
  <si>
    <t>29.00   2430.35</t>
  </si>
  <si>
    <t>40.00   3659.49</t>
  </si>
  <si>
    <t>154.00  16201.07</t>
  </si>
  <si>
    <t>215.00  25786.11</t>
  </si>
  <si>
    <t>21.00   1759.91</t>
  </si>
  <si>
    <t>16.00   1309.68</t>
  </si>
  <si>
    <t>20.00   1746.24</t>
  </si>
  <si>
    <t>V BOSI</t>
  </si>
  <si>
    <t>18.00   1439.27</t>
  </si>
  <si>
    <t>26.00   1683.05</t>
  </si>
  <si>
    <t>26.00   1724.10</t>
  </si>
  <si>
    <t>12.50    995.46</t>
  </si>
  <si>
    <t>S NDZANZDE</t>
  </si>
  <si>
    <t>119.50   8329.70</t>
  </si>
  <si>
    <t>158.50  11708.40</t>
  </si>
  <si>
    <t>MM DYAN</t>
  </si>
  <si>
    <t>6.50    544.73</t>
  </si>
  <si>
    <t>19.50   1997.35</t>
  </si>
  <si>
    <t>RV NQOLA</t>
  </si>
  <si>
    <t>UWA     20.00   1676.10</t>
  </si>
  <si>
    <t>24.00   2123.06</t>
  </si>
  <si>
    <t>N MATIWANA</t>
  </si>
  <si>
    <t>29.50   2423.96</t>
  </si>
  <si>
    <t>52.50   5022.70</t>
  </si>
  <si>
    <t>57.00   3686.40</t>
  </si>
  <si>
    <t>4642.00 400474.99</t>
  </si>
  <si>
    <t>1444.00  53966.12</t>
  </si>
  <si>
    <t>624.00  47847.04</t>
  </si>
  <si>
    <t>8779.50 737350.85</t>
  </si>
  <si>
    <t>10 MAKANA MUNICIPALITY                    OVERIME HOURS REPORT                  PRINTED ON 2018/06/0( 6:08)  FOR 2018/05/25        PAGE     1</t>
  </si>
  <si>
    <t>WATER RETICULATION           MR L PETER               9.00    585.09     11.00    953.48       .00                 .00                 .00       .00       .00       .00            20.00   1538.57</t>
  </si>
  <si>
    <t>WATER RETICULATION           MR EM RALO              20.50   3813.62     25.50   1612.26       .00                 .00                 .00       .00       .00       .00            46.00  10510.70    2</t>
  </si>
  <si>
    <t>WATER RETICULATION                                   29.50   4398.71     36.50   2565.74       .00                 .00                 .00       .00       .00       .00            66.00  12049.27</t>
  </si>
  <si>
    <t>45.50   5463.83     36.50   2565.74       .00                 .00                 .00       .00       .00       .00            82.00  13114.39</t>
  </si>
  <si>
    <t>22 MAKANA</t>
  </si>
  <si>
    <t>2018/07/1( 7:06)</t>
  </si>
  <si>
    <t>13.00   1612.07</t>
  </si>
  <si>
    <t>18.00   2438.77</t>
  </si>
  <si>
    <t>12.00    893.34</t>
  </si>
  <si>
    <t>83.00   6823.23</t>
  </si>
  <si>
    <t>104.00   9238.09</t>
  </si>
  <si>
    <t>6.00    599.13</t>
  </si>
  <si>
    <t>WE KEWUTI</t>
  </si>
  <si>
    <t>10.00    989.40</t>
  </si>
  <si>
    <t>15.00   1649.00</t>
  </si>
  <si>
    <t>10.00   1022.40</t>
  </si>
  <si>
    <t>15.00   1704.00</t>
  </si>
  <si>
    <t>34.00   3133.44</t>
  </si>
  <si>
    <t>41.00   3993.60</t>
  </si>
  <si>
    <t>64.00   6042.15</t>
  </si>
  <si>
    <t>81.00   8243.51</t>
  </si>
  <si>
    <t>30.00   2098.80</t>
  </si>
  <si>
    <t>59.00   4803.92</t>
  </si>
  <si>
    <t>39.00   3275.58</t>
  </si>
  <si>
    <t>11.00    799.59</t>
  </si>
  <si>
    <t>16.00   1284.19</t>
  </si>
  <si>
    <t>6.50    599.04</t>
  </si>
  <si>
    <t>32.00    983.04</t>
  </si>
  <si>
    <t>51.50   3823.80</t>
  </si>
  <si>
    <t>24.00   1744.56</t>
  </si>
  <si>
    <t>39.00   3198.36</t>
  </si>
  <si>
    <t>28.00   1867.78</t>
  </si>
  <si>
    <t>38.00   2339.85</t>
  </si>
  <si>
    <t>55.00   3735.55</t>
  </si>
  <si>
    <t>31.00   1908.83</t>
  </si>
  <si>
    <t>45.00   3058.23</t>
  </si>
  <si>
    <t>18.50   1139.14</t>
  </si>
  <si>
    <t>23.50   1549.64</t>
  </si>
  <si>
    <t>43.00   2709.30</t>
  </si>
  <si>
    <t>369.00  24563.27</t>
  </si>
  <si>
    <t>552.00  40005.39</t>
  </si>
  <si>
    <t>45.00   3871.14</t>
  </si>
  <si>
    <t>48.00   4980.24</t>
  </si>
  <si>
    <t>43.00   4461.47</t>
  </si>
  <si>
    <t>66.00   6813.25</t>
  </si>
  <si>
    <t>139.00  12706.19</t>
  </si>
  <si>
    <t>183.00  17142.43</t>
  </si>
  <si>
    <t>11.00    858.66</t>
  </si>
  <si>
    <t>17.00   1483.14</t>
  </si>
  <si>
    <t>6.00    446.67</t>
  </si>
  <si>
    <t>12.00   1042.23</t>
  </si>
  <si>
    <t>36.00   2404.44</t>
  </si>
  <si>
    <t>52.50   6489.00</t>
  </si>
  <si>
    <t>73.50   8384.20</t>
  </si>
  <si>
    <t>58.00   4977.73</t>
  </si>
  <si>
    <t>24.00   1466.52</t>
  </si>
  <si>
    <t>33.00   3114.05</t>
  </si>
  <si>
    <t>57.00   3869.09</t>
  </si>
  <si>
    <t>31.50   2568.35</t>
  </si>
  <si>
    <t>11.00    944.13</t>
  </si>
  <si>
    <t>35.00   1630.77</t>
  </si>
  <si>
    <t>12.00    386.52</t>
  </si>
  <si>
    <t>12.00    597.96</t>
  </si>
  <si>
    <t>48.00   6312.96</t>
  </si>
  <si>
    <t>77.00   8241.92</t>
  </si>
  <si>
    <t>37.00   2729.83</t>
  </si>
  <si>
    <t>24.00   1806.20</t>
  </si>
  <si>
    <t>17.00   1169.93</t>
  </si>
  <si>
    <t>10.00    615.75</t>
  </si>
  <si>
    <t>21.00   1518.85</t>
  </si>
  <si>
    <t>253.00  24644.42</t>
  </si>
  <si>
    <t>180.00   6158.52</t>
  </si>
  <si>
    <t>44.00   3210.88</t>
  </si>
  <si>
    <t>594.00  48204.26</t>
  </si>
  <si>
    <t>24.00    595.68</t>
  </si>
  <si>
    <t>36.00   1191.24</t>
  </si>
  <si>
    <t>47.00   3895.96</t>
  </si>
  <si>
    <t>35.00   5565.00</t>
  </si>
  <si>
    <t>41.00   6837.00</t>
  </si>
  <si>
    <t>39.50   2770.88</t>
  </si>
  <si>
    <t>89.00   9289.03</t>
  </si>
  <si>
    <t>48.00   1752.72</t>
  </si>
  <si>
    <t>187.50  15852.12</t>
  </si>
  <si>
    <t>6.00    684.72</t>
  </si>
  <si>
    <t>MJ MFECANE</t>
  </si>
  <si>
    <t>61.00   4437.65</t>
  </si>
  <si>
    <t>10.00    733.50</t>
  </si>
  <si>
    <t>6.00    440.10</t>
  </si>
  <si>
    <t>13.00    944.97</t>
  </si>
  <si>
    <t>18.00   1429.57</t>
  </si>
  <si>
    <t>10.00   1140.75</t>
  </si>
  <si>
    <t>15.00   1901.25</t>
  </si>
  <si>
    <t>SA       6.00    446.67</t>
  </si>
  <si>
    <t>S NE TEKI</t>
  </si>
  <si>
    <t>19.00   1792.94</t>
  </si>
  <si>
    <t>25.00   2547.86</t>
  </si>
  <si>
    <t>10.00    693.30</t>
  </si>
  <si>
    <t>22.00   1802.58</t>
  </si>
  <si>
    <t>176.00  13530.38</t>
  </si>
  <si>
    <t>204.00  16639.68</t>
  </si>
  <si>
    <t>16.00   1163.04</t>
  </si>
  <si>
    <t>22.00   1744.56</t>
  </si>
  <si>
    <t>30.50   2270.57</t>
  </si>
  <si>
    <t>44.50   3660.21</t>
  </si>
  <si>
    <t>19.50   2887.56</t>
  </si>
  <si>
    <t>36.00   6145.32</t>
  </si>
  <si>
    <t>SM HANI</t>
  </si>
  <si>
    <t>8.00   1077.36</t>
  </si>
  <si>
    <t>56.00   2513.84</t>
  </si>
  <si>
    <t>72.00   6366.80</t>
  </si>
  <si>
    <t>24.00   1899.60</t>
  </si>
  <si>
    <t>24.20   1801.57</t>
  </si>
  <si>
    <t>28.20   2198.61</t>
  </si>
  <si>
    <t>32.00   2318.00</t>
  </si>
  <si>
    <t>24.00    914.00</t>
  </si>
  <si>
    <t>16.00   2313.84</t>
  </si>
  <si>
    <t>24.00   3966.12</t>
  </si>
  <si>
    <t>16.00   1546.08</t>
  </si>
  <si>
    <t>40.00   4638.24</t>
  </si>
  <si>
    <t>32.00   2588.32</t>
  </si>
  <si>
    <t>28.00   1941.24</t>
  </si>
  <si>
    <t>45.00   6193.48</t>
  </si>
  <si>
    <t>19.00   1484.23</t>
  </si>
  <si>
    <t>25.00   1733.25</t>
  </si>
  <si>
    <t>15.00   1039.95</t>
  </si>
  <si>
    <t>23.00   1779.47</t>
  </si>
  <si>
    <t>8.00    554.64</t>
  </si>
  <si>
    <t>16.00   1294.16</t>
  </si>
  <si>
    <t>12.00    970.62</t>
  </si>
  <si>
    <t>66.00   5940.00</t>
  </si>
  <si>
    <t>36.00   1161.96</t>
  </si>
  <si>
    <t>5.00    429.15</t>
  </si>
  <si>
    <t>5.00   1239.67</t>
  </si>
  <si>
    <t>12.00    343.32</t>
  </si>
  <si>
    <t>48.00   4147.08</t>
  </si>
  <si>
    <t>2.50    153.94</t>
  </si>
  <si>
    <t>36.00   1373.40</t>
  </si>
  <si>
    <t>32.00    656.96</t>
  </si>
  <si>
    <t>64.00   3566.84</t>
  </si>
  <si>
    <t>371.70  30944.35</t>
  </si>
  <si>
    <t>264.00   8431.84</t>
  </si>
  <si>
    <t>32.00   2230.96</t>
  </si>
  <si>
    <t>830.20  71035.10</t>
  </si>
  <si>
    <t>24.00   2211.84</t>
  </si>
  <si>
    <t>36.00   1105.92</t>
  </si>
  <si>
    <t>60.00   4374.96</t>
  </si>
  <si>
    <t>32.00   1471.04</t>
  </si>
  <si>
    <t>8.00    735.52</t>
  </si>
  <si>
    <t>40.00   3158.04</t>
  </si>
  <si>
    <t>48.00   4471.80</t>
  </si>
  <si>
    <t>20.00    876.80</t>
  </si>
  <si>
    <t>49.00   6444.48</t>
  </si>
  <si>
    <t>85.00   8445.60</t>
  </si>
  <si>
    <t>56.00   3817.65</t>
  </si>
  <si>
    <t>207.00  16907.37</t>
  </si>
  <si>
    <t>160.00   7080.76</t>
  </si>
  <si>
    <t>20.00   2101.36</t>
  </si>
  <si>
    <t>405.00  31056.05</t>
  </si>
  <si>
    <t>39.00   2903.36</t>
  </si>
  <si>
    <t>45.00   3498.92</t>
  </si>
  <si>
    <t>35.00   5307.23</t>
  </si>
  <si>
    <t>42.00   6722.49</t>
  </si>
  <si>
    <t>11.00    818.89</t>
  </si>
  <si>
    <t>9.00    670.00</t>
  </si>
  <si>
    <t>39.00   6502.28</t>
  </si>
  <si>
    <t>55.00  10059.08</t>
  </si>
  <si>
    <t>50.00   7061.25</t>
  </si>
  <si>
    <t>54.00   7814.45</t>
  </si>
  <si>
    <t>4.50    311.99</t>
  </si>
  <si>
    <t>50.00   3228.75</t>
  </si>
  <si>
    <t>86.00   4089.75</t>
  </si>
  <si>
    <t>31.00   2237.23</t>
  </si>
  <si>
    <t>17.00   1195.05</t>
  </si>
  <si>
    <t>27.50   1693.31</t>
  </si>
  <si>
    <t>9.00    554.17</t>
  </si>
  <si>
    <t>23.00   1580.43</t>
  </si>
  <si>
    <t>15.00   1046.78</t>
  </si>
  <si>
    <t>27.00   1826.73</t>
  </si>
  <si>
    <t>28.00   1806.20</t>
  </si>
  <si>
    <t>18.50   1231.50</t>
  </si>
  <si>
    <t>32.00   2298.80</t>
  </si>
  <si>
    <t>603.00  50178.16</t>
  </si>
  <si>
    <t>747.50  63748.19</t>
  </si>
  <si>
    <t>41.00   6999.93</t>
  </si>
  <si>
    <t>49.00   8935.58</t>
  </si>
  <si>
    <t>13.50   1005.00</t>
  </si>
  <si>
    <t>18.50   1501.30</t>
  </si>
  <si>
    <t>36.50   5803.50</t>
  </si>
  <si>
    <t>54.50   9813.32</t>
  </si>
  <si>
    <t>8.00    757.28</t>
  </si>
  <si>
    <t>32.50   2419.47</t>
  </si>
  <si>
    <t>37.50   3056.73</t>
  </si>
  <si>
    <t>42.00   3360.16</t>
  </si>
  <si>
    <t>8.50    816.11</t>
  </si>
  <si>
    <t>28.00   2495.97</t>
  </si>
  <si>
    <t>31.00   2528.04</t>
  </si>
  <si>
    <t>OKO     24.00   4097.52</t>
  </si>
  <si>
    <t>38.50   7578.91</t>
  </si>
  <si>
    <t>20.00   1419.90</t>
  </si>
  <si>
    <t>28.00   2274.09</t>
  </si>
  <si>
    <t>57.00   4449.42</t>
  </si>
  <si>
    <t>63.50   5210.73</t>
  </si>
  <si>
    <t>22.00   1489.62</t>
  </si>
  <si>
    <t>27.00   1941.02</t>
  </si>
  <si>
    <t>14.50    958.52</t>
  </si>
  <si>
    <t>29.00   2315.84</t>
  </si>
  <si>
    <t>24.00   1703.88</t>
  </si>
  <si>
    <t>37.00   3044.59</t>
  </si>
  <si>
    <t>20.50   1355.15</t>
  </si>
  <si>
    <t>24.50   1764.98</t>
  </si>
  <si>
    <t>58.00   4527.48</t>
  </si>
  <si>
    <t>70.00   5293.19</t>
  </si>
  <si>
    <t>23.50   3736.50</t>
  </si>
  <si>
    <t>30.50   5365.87</t>
  </si>
  <si>
    <t>28.50   4531.50</t>
  </si>
  <si>
    <t>32.00  13460.28</t>
  </si>
  <si>
    <t>26.50   1837.25</t>
  </si>
  <si>
    <t>32.50   2497.61</t>
  </si>
  <si>
    <t>38.50   6121.50</t>
  </si>
  <si>
    <t>53.00   9384.92</t>
  </si>
  <si>
    <t>.00    110.13</t>
  </si>
  <si>
    <t>9.00    933.80</t>
  </si>
  <si>
    <t>20.50   2595.19</t>
  </si>
  <si>
    <t>33.50   5201.38</t>
  </si>
  <si>
    <t>40.50   6650.52</t>
  </si>
  <si>
    <t>31.00   5168.48</t>
  </si>
  <si>
    <t>31.00   5353.49</t>
  </si>
  <si>
    <t>59.00   9160.64</t>
  </si>
  <si>
    <t>65.00  10286.66</t>
  </si>
  <si>
    <t>703.50  79657.71</t>
  </si>
  <si>
    <t>899.50 118392.51</t>
  </si>
  <si>
    <t>8.30    561.99</t>
  </si>
  <si>
    <t>12.50   1023.19</t>
  </si>
  <si>
    <t>25.00   2387.44</t>
  </si>
  <si>
    <t>10.50    710.96</t>
  </si>
  <si>
    <t>16.50   1252.64</t>
  </si>
  <si>
    <t>23.00   1734.15</t>
  </si>
  <si>
    <t>41.50   3640.08</t>
  </si>
  <si>
    <t>5.00    409.28</t>
  </si>
  <si>
    <t>28.50   2819.79</t>
  </si>
  <si>
    <t>42.50   4336.87</t>
  </si>
  <si>
    <t>9.00    873.12</t>
  </si>
  <si>
    <t>19.00   1198.14</t>
  </si>
  <si>
    <t>35.00   2543.42</t>
  </si>
  <si>
    <t>10.50    694.10</t>
  </si>
  <si>
    <t>17.50   1311.08</t>
  </si>
  <si>
    <t>67.00   5448.73</t>
  </si>
  <si>
    <t>109.00   9473.77</t>
  </si>
  <si>
    <t>2.00    141.99</t>
  </si>
  <si>
    <t>4.00    525.95</t>
  </si>
  <si>
    <t>31.50   2345.02</t>
  </si>
  <si>
    <t>38.50   3101.51</t>
  </si>
  <si>
    <t>6.50    676.52</t>
  </si>
  <si>
    <t>7.00    694.82</t>
  </si>
  <si>
    <t>16.00   1492.12</t>
  </si>
  <si>
    <t>4.50    425.97</t>
  </si>
  <si>
    <t>34.00   3289.43</t>
  </si>
  <si>
    <t>BE STEMELE</t>
  </si>
  <si>
    <t>12.50   1129.08</t>
  </si>
  <si>
    <t>23.50   2618.02</t>
  </si>
  <si>
    <t>31.50   3806.34</t>
  </si>
  <si>
    <t>8.00    516.60</t>
  </si>
  <si>
    <t>20.00   1549.80</t>
  </si>
  <si>
    <t>36.00   3469.62</t>
  </si>
  <si>
    <t>96.00  10027.94</t>
  </si>
  <si>
    <t>16.00   1205.40</t>
  </si>
  <si>
    <t>12.00    835.68</t>
  </si>
  <si>
    <t>24.00   1322.16</t>
  </si>
  <si>
    <t>36.00   2644.20</t>
  </si>
  <si>
    <t>1.40    186.90</t>
  </si>
  <si>
    <t>37.40   1788.90</t>
  </si>
  <si>
    <t>1.50-</t>
  </si>
  <si>
    <t>22.50   1676.79</t>
  </si>
  <si>
    <t>1.40    160.82</t>
  </si>
  <si>
    <t>37.40   1539.26</t>
  </si>
  <si>
    <t>4.50    525.69</t>
  </si>
  <si>
    <t>12.00    517.32</t>
  </si>
  <si>
    <t>36.00   1325.16</t>
  </si>
  <si>
    <t>36.00   2037.00</t>
  </si>
  <si>
    <t>36.00   1346.04</t>
  </si>
  <si>
    <t>1.40    184.13</t>
  </si>
  <si>
    <t>25.40   1236.29</t>
  </si>
  <si>
    <t>12.00    360.00</t>
  </si>
  <si>
    <t>8.70   1057.54</t>
  </si>
  <si>
    <t>672.00  26700.60</t>
  </si>
  <si>
    <t>60.00   4874.88</t>
  </si>
  <si>
    <t>739.20  33361.33</t>
  </si>
  <si>
    <t>8.00   1217.28</t>
  </si>
  <si>
    <t>28.00   2974.86</t>
  </si>
  <si>
    <t>44.00   4674.78</t>
  </si>
  <si>
    <t>8.00    722.24</t>
  </si>
  <si>
    <t>8.50    632.78</t>
  </si>
  <si>
    <t>16.50   1426.86</t>
  </si>
  <si>
    <t>Z MZONGWANA</t>
  </si>
  <si>
    <t>11.00   1017.42</t>
  </si>
  <si>
    <t>59.50   5319.88</t>
  </si>
  <si>
    <t>203.50  20175.80</t>
  </si>
  <si>
    <t>26.00   3942.51</t>
  </si>
  <si>
    <t>36.00   5964.31</t>
  </si>
  <si>
    <t>21.00   1718.96</t>
  </si>
  <si>
    <t>A       29.10   4412.58</t>
  </si>
  <si>
    <t>40.10   6616.34</t>
  </si>
  <si>
    <t>28.00   3954.30</t>
  </si>
  <si>
    <t>43.00   6213.90</t>
  </si>
  <si>
    <t>SN WALTERS</t>
  </si>
  <si>
    <t>18.00   3001.05</t>
  </si>
  <si>
    <t>23.00   4112.55</t>
  </si>
  <si>
    <t>25.00   2095.13</t>
  </si>
  <si>
    <t>38.00   3547.75</t>
  </si>
  <si>
    <t>13.00   1089.47</t>
  </si>
  <si>
    <t>18.00   1648.17</t>
  </si>
  <si>
    <t>39.00   3547.75</t>
  </si>
  <si>
    <t>189.10  22644.35</t>
  </si>
  <si>
    <t>258.10  33369.73</t>
  </si>
  <si>
    <t>36.00   2946.78</t>
  </si>
  <si>
    <t>22.00   1800.81</t>
  </si>
  <si>
    <t>24.00   2243.45</t>
  </si>
  <si>
    <t>20.00   1742.59</t>
  </si>
  <si>
    <t>22.00   1436.75</t>
  </si>
  <si>
    <t>22.00   1564.50</t>
  </si>
  <si>
    <t>38.50   2709.30</t>
  </si>
  <si>
    <t>184.00  13231.38</t>
  </si>
  <si>
    <t>224.50  17307.49</t>
  </si>
  <si>
    <t>6.00    502.83</t>
  </si>
  <si>
    <t>19.00   1955.45</t>
  </si>
  <si>
    <t>22.00   2129.34</t>
  </si>
  <si>
    <t>SS NO LURWAYI</t>
  </si>
  <si>
    <t>17.50   1231.50</t>
  </si>
  <si>
    <t>36.00   2794.68</t>
  </si>
  <si>
    <t>58.50   5316.29</t>
  </si>
  <si>
    <t>MEDIA &amp; C</t>
  </si>
  <si>
    <t>OMMUNICATION</t>
  </si>
  <si>
    <t>AK MJEKULA</t>
  </si>
  <si>
    <t>21.00   2697.35</t>
  </si>
  <si>
    <t>29.00   4067.43</t>
  </si>
  <si>
    <t>3801.30 342326.67</t>
  </si>
  <si>
    <t>1356.00  51107.48</t>
  </si>
  <si>
    <t>176.00  13505.16</t>
  </si>
  <si>
    <t>6708.80 589419.12</t>
  </si>
  <si>
    <t>26 MAKANA MUNICIPALITY                    OVERIME HOURS REPORT                  PRINTED ON 2018/07/1( 7:09)  FOR 2018/06/25        PAGE     1</t>
  </si>
  <si>
    <t>WATER RETICULATION           MR L PETER              15.00    975.15     24.00   2080.32       .00                 .00                 .00       .00       .00       .00            39.00   3055.47</t>
  </si>
  <si>
    <t>WATER RETICULATION           MR EM RALO              12.30    762.72     14.00   1157.52       .00                 .00                 .00       .00       .00       .00            26.30   1920.24    2</t>
  </si>
  <si>
    <t>WATER RETICULATION                                   27.30   1737.87     38.00   3237.84       .00                 .00                 .00       .00       .00       .00            65.30   4975.71</t>
  </si>
  <si>
    <t>DOMESTIC REFUSE              MR M.W NTSHOKO          16.30   1213.45     28.30   2352.46       .00                 .00                 .00       .00       .00       .00            44.60   3565.91</t>
  </si>
  <si>
    <t>DOMESTIC REFUSE                                      16.30   1213.45     28.30   2352.46       .00                 .00                 .00       .00       .00       .00            44.60   3565.91</t>
  </si>
  <si>
    <t>59.60   4016.44     66.30   5590.30       .00                 .00                 .00       .00       .00       .00           125.90   9606.74</t>
  </si>
  <si>
    <t>Average per quarter for 19/20</t>
  </si>
  <si>
    <t>Average YTD  for 19/20</t>
  </si>
  <si>
    <t>21/22</t>
  </si>
  <si>
    <t>SPORTS GROUNDS               MR HL BRUINTJIES         8.00    764.28      8.00   1019.04       .00                 .00                 .00       .00       .00       .00            16.00   1783.32</t>
  </si>
  <si>
    <t>ENG SEWER ADMIN              MR S THETHANI             .00       .00       .00       .00       .00                 .00               12.00    643.92     12.00   1287.72            24.00   1931.64    Y</t>
  </si>
  <si>
    <t>ENG DISPOSAL WORKS           MR B CANGWENI            8.00    764.28      8.00   1019.04       .00                 .00                 .00       .00       .00       .00            16.00   1783.32    Y</t>
  </si>
  <si>
    <t>WATER CONSERVATION PURIF     MR EP JACOBS             8.00    820.56      8.00   1094.08       .00                 .00                 .00       .00       .00       .00            16.00   1914.64</t>
  </si>
  <si>
    <t>FIRE CONTROL                 MRS NP NGCESE             .00       .00       .00       .00       .00                 .00               24.00   1425.60       .00       .00            24.00   1425.60    Y</t>
  </si>
  <si>
    <t>FIRE CONTROL                 MR JI POTBERG             .00       .00       .00       .00       .00                 .00               24.00   1318.56     12.00   1318.56            36.00   2637.12    Y</t>
  </si>
  <si>
    <t>FIRE CONTROL                 MRS VJ JEZI               .00       .00       .00       .00       .00                 .00               24.00   1090.80       .00       .00            24.00   1090.80    Y</t>
  </si>
  <si>
    <t>ENG DISPOSAL WORKS           MR SG NKOLONGO            .00       .00       .00       .00       .00                 .00               24.00   1287.84       .00       .00            24.00   1287.84    Y</t>
  </si>
  <si>
    <t>WATER CONSERVATION PURIF     MR ZP DAVANE            47.00  10055.42     24.00   3708.38       .00                 .00                 .00       .00       .00       .00            71.00  13763.80    Y</t>
  </si>
  <si>
    <t>FIRE CONTROL                 MS F BOOI                 .00       .00       .00       .00       .00                 .00               24.00   1065.36     12.00   1065.24            36.00   2130.60</t>
  </si>
  <si>
    <t>SPORTS GROUNDS               MR DP ZANI              30.00   3464.55     10.00   1539.80       .00                 .00                 .00       .00       .00       .00            40.00   5004.35</t>
  </si>
  <si>
    <t xml:space="preserve">                                                                                    NORMAL OVERTIME                                        STATUTORY O/T                                TOTALS</t>
  </si>
  <si>
    <t xml:space="preserve">                                                 ________________________________________________________________________________   ______________________________________       ____________________</t>
  </si>
  <si>
    <t xml:space="preserve">                                                 |    O/T @ 1.5           O/T @ SUN          O/T @ 1.0            O/T P/H       |   | SUN (SHIFT)        P/H (SHIFT)     |       | T/HRS     O/T TOT|  ESS SERV</t>
  </si>
  <si>
    <t>FIRE CONTROL                 MR QW SKEYI              8.00   1471.44       .00       .00       .00                 .00               24.00   1471.44     12.00   1471.44            44.00   4414.32    Y</t>
  </si>
  <si>
    <t>22/23</t>
  </si>
  <si>
    <t>SN MAKANA MUNICIPALITY-SAL2               OVERIME HOURS REPORT                  PRINTED ON 2022/08/1(11:32)  FOR 2022/07/25        PAGE     1</t>
  </si>
  <si>
    <t>WATER RETICULATION           MR L PETER              17.30   1624.99     10.30   1289.97       .00                 .00                 .00       .00       .00       .00            27.60   2914.96    Y</t>
  </si>
  <si>
    <t>WATER RETICULATION           MR EM RALO              19.50   1714.34     21.50   2956.72       .00                 .00                 .00       .00       .00       .00            41.00   4671.06    Y</t>
  </si>
  <si>
    <t>WATER RETICULATION                                   36.80   3339.33     31.80   4246.69       .00                 .00                 .00       .00       .00       .00            68.60   7586.02</t>
  </si>
  <si>
    <t>COMMONAGE                    MR V KONDILE            16.00   1502.88       .00       .00       .00                 .00                 .00       .00       .00       .00            16.00   1502.88</t>
  </si>
  <si>
    <t>COMMONAGE                                            16.00   1502.88       .00       .00       .00                 .00                 .00       .00       .00       .00            16.00   1502.88</t>
  </si>
  <si>
    <t>DOMESTIC REFUSE              MR MW NTSHOKO           23.00   2473.65     18.00   2581.20       .00                 .00                 .00       .00       .00       .00            41.00   5054.85    Y</t>
  </si>
  <si>
    <t>DOMESTIC REFUSE                                      23.00   2473.65     18.00   2581.20       .00                 .00                 .00       .00       .00       .00            41.00   5054.85</t>
  </si>
  <si>
    <t xml:space="preserve">                                                     75.80   7315.86     49.80   6827.89       .00                 .00                 .00       .00       .00       .00           125.60  14143.75</t>
  </si>
  <si>
    <t>SJ MAKANA MUNICIPALITY-SAL                OVERIME HOURS REPORT                  PRINTED ON 2022/08/1(10:48)  FOR 2022/07/25        PAGE     1</t>
  </si>
  <si>
    <t>TECHNICAL ADMINISTRATION     MR MV TABATA            12.00   1260.36      8.00   1120.32       .00                 .00                 .00       .00       .00       .00            20.00   2380.68    Y</t>
  </si>
  <si>
    <t>TECHNICAL ADMINISTRATION                             12.00   1260.36      8.00   1120.32       .00                 .00                 .00       .00       .00       .00            20.00   2380.68</t>
  </si>
  <si>
    <t>ENG DISTR PLANT              MR MG BUDAZA            15.50   1627.97     11.50   1610.46       .00                 .00                 .00       .00       .00       .00            27.00   3238.43    Y</t>
  </si>
  <si>
    <t>ENG DISTR PLANT              MR Z PAYI               13.00   1365.39      3.00    567.97       .00                 .00                 .00       .00       .00       .00            16.00   1933.36    Y</t>
  </si>
  <si>
    <t>ENG DISTR PLANT                                      28.50   2993.36     14.50   2178.43       .00                 .00                 .00       .00       .00       .00            43.00   5171.79</t>
  </si>
  <si>
    <t>ENG DISTR TRANSPORT          MR ZS KUKISI              .00       .00      7.50   1464.00       .00                 .00                 .00       .00       .00       .00             7.50   1464.00</t>
  </si>
  <si>
    <t>ENG DISTR TRANSPORT          MR ZJ ZWENI             10.00   1363.35      3.00    737.34       .00                 .00                 .00       .00       .00       .00            13.00   2100.69    Y</t>
  </si>
  <si>
    <t>ENG DISTR TRANSPORT                                  10.00   1363.35     10.50   2201.34       .00                 .00                 .00       .00       .00       .00            20.50   3564.69</t>
  </si>
  <si>
    <t>ENG PAIL REMOVALS            MR S MELANI             13.00   1365.39      3.00    567.97       .00                 .00                 .00       .00       .00       .00            16.00   1933.36    Y</t>
  </si>
  <si>
    <t>ENG PAIL REMOVALS            MR VH NQEBEYA           10.00   1050.30      3.00    567.97       .00                 .00                 .00       .00       .00       .00            13.00   1618.27    Y</t>
  </si>
  <si>
    <t>ENG PAIL REMOVALS            MR MK JACISA             8.00    764.28      8.00   1019.04       .00                 .00                 .00       .00       .00       .00            16.00   1783.32    Y</t>
  </si>
  <si>
    <t>ENG PAIL REMOVALS            MR V DOLO               23.00   2197.31      3.00    516.64       .00                 .00                 .00       .00       .00       .00            26.00   2713.95    Y</t>
  </si>
  <si>
    <t>ENG PAIL REMOVALS            MR TH KAMANA            23.00   2197.31      3.00    516.64       .00                 .00                 .00       .00       .00       .00            26.00   2713.95    Y</t>
  </si>
  <si>
    <t>ENG PAIL REMOVALS            MR SM MONKIE            23.00   2197.31      3.00    516.64       .00                 .00                 .00       .00       .00       .00            26.00   2713.95    Y</t>
  </si>
  <si>
    <t>ENG PAIL REMOVALS            MR ME KULA              10.00    955.35      3.00    516.64       .00                 .00                 .00       .00       .00       .00            13.00   1471.99    Y</t>
  </si>
  <si>
    <t>ENG PAIL REMOVALS                                   110.00  10727.25     26.00   4221.54       .00                 .00                 .00       .00       .00       .00           136.00  14948.79</t>
  </si>
  <si>
    <t>ENG SEWER ADMIN              MR S NASE               52.00   8370.18       .00       .00       .00                 .00                 .00       .00       .00       .00            52.00   8370.18    Y</t>
  </si>
  <si>
    <t>ENG SEWER ADMIN              MR M VAMVA              23.00   3702.20      3.00    870.46       .00                 .00                 .00       .00       .00       .00            26.00   4572.66    Y</t>
  </si>
  <si>
    <t>ENG SEWER ADMIN                                      75.00  12072.38      3.00    870.46       .00                 .00               12.00    643.92     12.00   1287.72           102.00  14874.48</t>
  </si>
  <si>
    <t>ENG DISPOSAL WORKS           MR NW MKOLO               .00       .00       .00       .00       .00                 .00               36.00   2194.20     12.00   1462.80            48.00   3657.00    Y</t>
  </si>
  <si>
    <t>ENG DISPOSAL WORKS           MR M MZIZI                .00       .00       .00       .00       .00                 .00               12.00    571.80     12.00   1143.60            24.00   2391.48    Y</t>
  </si>
  <si>
    <t>ENG DISPOSAL WORKS           MR TD SAKI              11.00   1477.74       .00       .00       .00                 .00               36.00   1612.08       .00       .00            47.00   3991.26    Y</t>
  </si>
  <si>
    <t>ENG DISPOSAL WORKS           MR SC NZWANA              .00       .00       .00       .00       .00                 .00               12.00    558.48       .00       .00            12.00    558.48    Y</t>
  </si>
  <si>
    <t>ENG DISPOSAL WORKS           MR M JANUARY            10.00   1050.30      5.00    700.20       .00                 .00                 .00       .00       .00       .00            15.00   1750.50    Y</t>
  </si>
  <si>
    <t>SJ MAKANA MUNICIPALITY-SAL                OVERIME HOURS REPORT                  PRINTED ON 2022/08/1(10:48)  FOR 2022/07/25        PAGE     2</t>
  </si>
  <si>
    <t>ENG DISPOSAL WORKS           MR M PHINYANA             .00       .00       .00       .00       .00                 .00               36.00   1715.40       .00       .00            36.00   2166.12    Y</t>
  </si>
  <si>
    <t>ENG DISPOSAL WORKS           MR S METHUSI             3.00    938.03       .00       .00       .00                 .00                 .00       .00       .00       .00             3.00    938.03    Y</t>
  </si>
  <si>
    <t>ENG DISPOSAL WORKS           MRS S SOMAGU            11.00   2140.38     11.00   2853.84       .00                 .00               12.00    778.32     12.00   1556.64            46.00   7329.18    Y</t>
  </si>
  <si>
    <t>ENG DISPOSAL WORKS           MR L PLANGA               .00       .00       .00       .00       .00                 .00               12.00    420.12       .00       .00            12.00   1321.56    Y</t>
  </si>
  <si>
    <t>ENG DISPOSAL WORKS           MR MS MAZUNGULA           .00       .00       .00       .00       .00                 .00               36.00   1146.60       .00       .00            36.00   1146.60</t>
  </si>
  <si>
    <t>ENG DISPOSAL WORKS           MR DA NGQANDANA         10.00    955.35     15.00   1910.70       .00                 .00                 .00       .00       .00       .00            25.00   2866.05</t>
  </si>
  <si>
    <t>ENG DISPOSAL WORKS                                   53.00   7326.08     39.00   6483.78       .00                 .00              216.00  10284.84     36.00   4163.04           344.00  31187.42</t>
  </si>
  <si>
    <t>ENG SEWER RETICULATION       MR R FRANCIS            33.00   6894.36       .00       .00       .00                 .00               36.00   2630.16       .00       .00            69.00   9524.52    Y</t>
  </si>
  <si>
    <t>ENG SEWER RETICULATION       MR ME NTLANJENI         16.50   2532.67     15.50   3172.23       .00                 .00                 .00       .00       .00       .00            32.00   5704.90    Y</t>
  </si>
  <si>
    <t>ENG SEWER RETICULATION       MR N KRIEL              15.00   1560.01       .00       .00       .00                 .00                 .00       .00       .00       .00            15.00   1560.01</t>
  </si>
  <si>
    <t>ENG SEWER RETICULATION                               64.50  10987.04     15.50   3172.23       .00                 .00               36.00   2630.16       .00       .00           116.00  16789.43</t>
  </si>
  <si>
    <t>ENG STR FOOTPATHS GUTTERS    MR VJ JONAS              8.00    881.04     14.50   2129.18       .00                 .00                 .00       .00       .00       .00            22.50   3010.22</t>
  </si>
  <si>
    <t>ENG STR FOOTPATHS GUTTERS    MR NA JANUARY            8.00    820.56      8.00   1094.08       .00                 .00                 .00       .00       .00       .00            16.00   1914.64</t>
  </si>
  <si>
    <t>ENG STR FOOTPATHS GUTTERS                            16.00   1701.60     22.50   3223.26       .00                 .00                 .00       .00       .00       .00            38.50   4924.86</t>
  </si>
  <si>
    <t>WATER CONSERVATION PURIF     MR MM MAKOMBE            3.00    482.90       .00       .00       .00                 .00                 .00       .00       .00       .00             3.00    482.90    Y</t>
  </si>
  <si>
    <t>WATER CONSERVATION PURIF     MR NW SKEPE             17.00   1785.51     10.00   1400.40       .00                 .00                 .00       .00       .00       .00            27.00   3185.91</t>
  </si>
  <si>
    <t>WATER CONSERVATION PURIF     MR SM HANI                .00       .00       .00       .00       .00                 .00               24.00   1594.08     12.00   1594.08            36.00   4202.28    Y</t>
  </si>
  <si>
    <t>WATER CONSERVATION PURIF     MR TJ JILANA            68.00   8577.00       .00       .00       .00                 .00               36.00   1715.40       .00       .00           104.00  11193.84    Y</t>
  </si>
  <si>
    <t>WATER CONSERVATION PURIF     MR Z NGUMBELA           43.00   4516.29       .00       .00       .00                 .00                 .00       .00       .00       .00            43.00   4516.29    Y</t>
  </si>
  <si>
    <t>WATER CONSERVATION PURIF     MS KM MADINDA             .00       .00       .00       .00       .00                 .00               36.00   2629.08       .00       .00            36.00   3530.52    Y</t>
  </si>
  <si>
    <t>WATER CONSERVATION PURIF     MR H MARAMBANA            .00       .00       .00       .00       .00                 .00               12.00    643.92     12.00   1287.72            24.00   2607.72    Y</t>
  </si>
  <si>
    <t>WATER CONSERVATION PURIF     MR FN MAVELA              .00       .00       .00       .00       .00                 .00               36.00   2629.08       .00       .00            36.00   3530.52    Y</t>
  </si>
  <si>
    <t>WATER CONSERVATION PURIF     MS N MNGXUMA            16.00   2575.44     18.00   3863.16       .00                 .00                 .00       .00       .00       .00            34.00   6438.60    Y</t>
  </si>
  <si>
    <t>SJ MAKANA MUNICIPALITY-SAL                OVERIME HOURS REPORT                  PRINTED ON 2022/08/1(10:48)  FOR 2022/07/25        PAGE     3</t>
  </si>
  <si>
    <t>WATER CONSERVATION PURIF     MR NM NDOLO             65.00   9657.90     11.00       .00       .00                 .00                 .00       .00       .00       .00            76.00  12954.30    Y</t>
  </si>
  <si>
    <t>WATER CONSERVATION PURIF     MR MG FAKU              45.00   4615.65      5.00    683.80       .00                 .00                 .00       .00       .00       .00            50.00   5383.96    Y</t>
  </si>
  <si>
    <t>WATER CONSERVATION PURIF     MR B SPEELMAN           34.00   3487.38     11.00   1504.36       .00                 .00                 .00       .00       .00       .00            45.00   4991.74    Y</t>
  </si>
  <si>
    <t>WATER CONSERVATION PURIF     MR X NTETHE             14.00   1435.98       .00       .00       .00                 .00                 .00       .00       .00       .00            14.00   1435.98    Y</t>
  </si>
  <si>
    <t>WATER CONSERVATION PURIF     MR M SKAAP              19.00   1948.83       .00       .00       .00                 .00                 .00       .00       .00       .00            19.00   1948.83    Y</t>
  </si>
  <si>
    <t>WATER CONSERVATION PURIF     MR A HELENI               .00       .00       .00       .00       .00                 .00               36.00   1260.36       .00       .00            36.00   2161.80    Y</t>
  </si>
  <si>
    <t>WATER CONSERVATION PURIF     MR M TOKOTA             23.00   3702.20      3.00    870.48       .00                 .00                 .00       .00       .00       .00            26.00   4572.68    Y</t>
  </si>
  <si>
    <t>WATER CONSERVATION PURIF     MR T BAVUMA             10.00   1025.70      5.00    683.80       .00                 .00                 .00       .00       .00       .00            15.00   1709.50    Y</t>
  </si>
  <si>
    <t>WATER CONSERVATION PURIF     MR M MBEKELE            10.00   1025.70     15.00   2051.40       .00                 .00                 .00       .00       .00       .00            25.00   3077.10    Y</t>
  </si>
  <si>
    <t>WATER CONSERVATION PURIF     MR J LEON               40.00   9657.90     12.00   2575.44       .00                 .00                 .00       .00       .00       .00            52.00  12233.34    Y</t>
  </si>
  <si>
    <t>WATER CONSERVATION PURIF     MR AS BOTILE              .00       .00       .00       .00       .00                 .00               36.00   1598.04       .00       .00            36.00   2499.48    Y</t>
  </si>
  <si>
    <t>WATER CONSERVATION PURIF     MR M SOLANI               .00       .00       .00       .00       .00                 .00               24.00   1287.84       .00       .00            24.00   1851.24    Y</t>
  </si>
  <si>
    <t>WATER CONSERVATION PURIF     MR OO MBOMBO            72.00   5041.44     24.00   1680.48       .00                 .00               60.00   2100.60     12.00    840.24           168.00  11240.28    Y</t>
  </si>
  <si>
    <t>WATER CONSERVATION PURIF     MS N FIHLANI              .00       .00     20.00   2547.60       .00                 .00                 .00       .00       .00       .00            20.00   2547.60    Y</t>
  </si>
  <si>
    <t>WATER CONSERVATION PURIF                            534.00  70411.80    166.00  22663.38       .00                 .00              300.00  15458.40     36.00   3722.04          1036.00 123974.85</t>
  </si>
  <si>
    <t>WATER JAMES KLEYNHANS        MR ZR ADAM                .00       .00       .00       .00       .00                 .00               24.00   1428.72       .00       .00            24.00   2104.80    Y</t>
  </si>
  <si>
    <t>WATER JAMES KLEYNHANS        MS N GONGQOBE             .00       .00       .00       .00       .00                 .00               12.00    835.68     12.00   1671.36            24.00   3183.12    Y</t>
  </si>
  <si>
    <t>WATER JAMES KLEYNHANS        MR SS MTONGA            39.00  10328.76      6.00   2118.72       .00                 .00                 .00       .00       .00       .00            45.00  12447.48    Y</t>
  </si>
  <si>
    <t>WATER JAMES KLEYNHANS        MR MM MGOGOSHE            .00       .00       .00       .00       .00                 .00               12.00    778.32     12.00   1556.64            24.00   3123.72    Y</t>
  </si>
  <si>
    <t>WATER JAMES KLEYNHANS        MR ME BANISI              .00       .00       .00       .00       .00                 .00               36.00   1977.84       .00       .00            36.00   2879.28    Y</t>
  </si>
  <si>
    <t>WATER JAMES KLEYNHANS        MR MN MANTLA            19.50   3138.82      6.00   1287.72       .00                 .00               12.00    643.92     12.00   1287.72            49.50   7259.62    Y</t>
  </si>
  <si>
    <t>WATER JAMES KLEYNHANS        MR NL SMILE               .00       .00       .00       .00       .00                 .00               12.00    643.92     12.00   1287.72            24.00   2607.72</t>
  </si>
  <si>
    <t>WATER JAMES KLEYNHANS        MR BW MONDI               .00       .00       .00       .00       .00                 .00               12.00    382.20     12.00    764.28            24.00   1822.56</t>
  </si>
  <si>
    <t>WATER JAMES KLEYNHANS                                58.50  13467.58     12.00   3406.44       .00                 .00              120.00   6690.60     60.00   6567.72           250.50  35428.30</t>
  </si>
  <si>
    <t>WATER RETICULATION           MR T JULY               22.00   2310.66       .00       .00       .00                 .00                 .00       .00       .00       .00            22.00   2310.66</t>
  </si>
  <si>
    <t>WATER RETICULATION           MR D NGQINZI            32.00   3360.96     14.00   1960.56       .00                 .00                 .00       .00       .00       .00            46.00   5321.52    Y</t>
  </si>
  <si>
    <t>WATER RETICULATION           MR LL BASIE             20.50   2153.12       .00       .00       .00                 .00                 .00       .00       .00       .00            20.50   2153.12    Y</t>
  </si>
  <si>
    <t>SJ MAKANA MUNICIPALITY-SAL                OVERIME HOURS REPORT                  PRINTED ON 2022/08/1(10:48)  FOR 2022/07/25        PAGE     4</t>
  </si>
  <si>
    <t>WATER RETICULATION           MR A HAWULANA           28.00   2940.84      7.00    980.28       .00                 .00                 .00       .00       .00       .00            35.00   3921.12    Y</t>
  </si>
  <si>
    <t>WATER RETICULATION           MR S JACK               17.50   1838.03       .00       .00       .00                 .00                 .00       .00       .00       .00            17.50   1838.03    Y</t>
  </si>
  <si>
    <t>WATER RETICULATION           MR M MNTWINI            42.00  14584.26     14.00   4390.96       .00                 .00                 .00       .00       .00       .00            56.00  18975.22    Y</t>
  </si>
  <si>
    <t>WATER RETICULATION           MISS B KAHLA            21.00   2205.63      6.00    840.24       .00                 .00                 .00       .00       .00       .00            27.00   3045.87</t>
  </si>
  <si>
    <t>WATER RETICULATION           MR L MLOLA              66.00  17115.60     12.00       .00       .00                 .00                 .00       .00       .00       .00            78.00  17115.60    Y</t>
  </si>
  <si>
    <t>WATER RETICULATION           MR MT MFECANE           46.00  10623.69      7.00   1502.34       .00                 .00                 .00       .00       .00       .00            53.00  12126.03    Y</t>
  </si>
  <si>
    <t>WATER RETICULATION           MR LM DLAMINI            6.00   2267.91      8.00   4031.84       .00                 .00                 .00       .00       .00       .00            14.00   6299.75    Y</t>
  </si>
  <si>
    <t>WATER RETICULATION           MR A BRUINTJIES         21.00   2006.24     24.00   3057.12       .00                 .00                 .00       .00       .00       .00            45.00   5063.36    Y</t>
  </si>
  <si>
    <t>WATER RETICULATION           MR C BASSON             59.00  12793.34     14.00    870.48       .00                 .00                 .00       .00       .00       .00            73.00  13663.82    Y</t>
  </si>
  <si>
    <t>WATER RETICULATION           MR MN NTLOKWANA         15.00   1414.31      4.00    509.52       .00                 .00                 .00       .00       .00       .00            19.00   1923.83    Y</t>
  </si>
  <si>
    <t>WATER RETICULATION           MRS F HLANGANA          51.00   4872.29      9.00   1146.42       .00                 .00                 .00       .00       .00       .00            60.00   6018.71    Y</t>
  </si>
  <si>
    <t>WATER RETICULATION           MS N KAYINGANA          13.00   4280.36     10.00   2292.84       .00                 .00                 .00       .00       .00       .00            23.00   6573.20</t>
  </si>
  <si>
    <t>WATER RETICULATION           MRS N MANTLA              .00       .00       .00       .00       .00                 .00               12.00    382.20     12.00    764.28            24.00   2047.92    Y</t>
  </si>
  <si>
    <t>WATER RETICULATION           MR T MTWECU             15.50   1480.79       .00       .00       .00                 .00                 .00       .00       .00       .00            15.50   1480.79    Y</t>
  </si>
  <si>
    <t>WATER RETICULATION           MRS NJ SUKULA           13.50   1289.72       .00       .00       .00                 .00                 .00       .00       .00       .00            13.50   1289.72    Y</t>
  </si>
  <si>
    <t>WATER RETICULATION           MR MV NGUMBELA          14.00   1337.49     14.00   1783.32       .00                 .00                 .00       .00       .00       .00            28.00   3120.81    Y</t>
  </si>
  <si>
    <t>WATER RETICULATION           MR N BHANCI             14.00   1337.49      7.00    891.66       .00                 .00                 .00       .00       .00       .00            21.00   2229.15    Y</t>
  </si>
  <si>
    <t>WATER RETICULATION           MR PB DYUBULU           48.00   5041.44       .00       .00       .00                 .00               24.00    840.24       .00       .00            72.00   6895.80    Y</t>
  </si>
  <si>
    <t>WATER RETICULATION           MR SI DYONGOMAN         20.00   3821.40      7.00    891.66       .00                 .00                 .00       .00       .00       .00            27.00   4713.06</t>
  </si>
  <si>
    <t>WATER RETICULATION           MR S NQEBE                .00       .00       .00       .00       .00                 .00               36.00   1931.76       .00       .00            36.00   2833.20    Y</t>
  </si>
  <si>
    <t>WATER RETICULATION           MS NT JACK              22.00   4967.82     11.00   2547.60       .00                 .00                 .00       .00       .00       .00            33.00   7515.42</t>
  </si>
  <si>
    <t>WATER RETICULATION           MS P MKA                14.00   1337.49       .00       .00       .00                 .00                 .00       .00       .00       .00            14.00   1403.22    Y</t>
  </si>
  <si>
    <t>WATER RETICULATION                                  621.00 105380.88    168.00  27696.84       .00                 .00               72.00   3154.20     12.00    764.28           873.00 139878.93</t>
  </si>
  <si>
    <t>ELECTRICITY DISTRIBUTION     MR DB GOMBA               .00       .00       .00       .00       .00                 .00                 .00       .00       .00       .00              .00     70.43    Y</t>
  </si>
  <si>
    <t>ELECTRICITY DISTRIBUTION     MR L MBUYEPHI           23.00   5410.29      2.00   1272.10       .00                 .00                 .00       .00       .00       .00            25.00   6780.99    Y</t>
  </si>
  <si>
    <t>ELECTRICITY DISTRIBUTION     MR X QHINGA              6.00    630.18      9.00   1260.36       .00                 .00                 .00       .00       .00       .00            15.00   1956.27    Y</t>
  </si>
  <si>
    <t>ELECTRICITY DISTRIBUTION     MR AD SPHERE            37.00   3886.11     10.00   1400.40       .00                 .00                 .00       .00       .00       .00            47.00   5380.41    Y</t>
  </si>
  <si>
    <t>ELECTRICITY DISTRIBUTION     SN MATIWANA              6.00    630.18       .00       .00       .00                 .00                 .00       .00       .00       .00             6.00    630.18    Y</t>
  </si>
  <si>
    <t>SJ MAKANA MUNICIPALITY-SAL                OVERIME HOURS REPORT                  PRINTED ON 2022/08/1(10:48)  FOR 2022/07/25        PAGE     5</t>
  </si>
  <si>
    <t>ELECTRICITY DISTRIBUTION     MISS NY KALASE           4.00    420.12       .00       .00       .00                 .00                 .00       .00       .00       .00             4.00    457.68    Y</t>
  </si>
  <si>
    <t>ELECTRICITY DISTRIBUTION     MR M DUDA               16.00   1847.76      3.00    624.52       .00                 .00                 .00       .00       .00       .00            19.00   2547.40    Y</t>
  </si>
  <si>
    <t>ELECTRICITY DISTRIBUTION     MR VX GONGQA            18.50   4126.69     13.50   6348.75       .00                 .00                 .00       .00       .00       .00            32.00  10574.04    Y</t>
  </si>
  <si>
    <t>ELECTRICITY DISTRIBUTION     MR SA MAFANI             1.00    115.49       .00       .00       .00                 .00                 .00       .00       .00       .00             1.00    124.88    Y</t>
  </si>
  <si>
    <t>ELECTRICITY DISTRIBUTION     MR DA DOUDES             9.00   1039.37       .00       .00       .00                 .00                 .00       .00       .00       .00             9.00   1072.24    Y</t>
  </si>
  <si>
    <t>ELECTRICITY DISTRIBUTION     MR MM NTSHOKO            5.50    577.67      4.50    630.18       .00                 .00                 .00       .00       .00       .00            10.00   1226.63    Y</t>
  </si>
  <si>
    <t>ELECTRICITY DISTRIBUTION     MR S MTANA                .00   4157.46       .00   3695.52       .00                 .00                 .00       .00       .00       .00              .00   7852.98    Y</t>
  </si>
  <si>
    <t>ELECTRICITY DISTRIBUTION     MR AP HLUTHA            43.00   4965.86       .00       .00       .00                 .00                 .00       .00       .00       .00            43.00   5102.02    Y</t>
  </si>
  <si>
    <t>ELECTRICITY DISTRIBUTION     MR S LANGA               4.00    940.92       .00       .00       .00                 .00                 .00       .00       .00       .00             4.00    969.09    Y</t>
  </si>
  <si>
    <t>ELECTRICITY DISTRIBUTION     MISS NA MLOTANA          7.00   1646.61      9.00   2822.76       .00                 .00                 .00       .00       .00       .00            16.00   4469.37    Y</t>
  </si>
  <si>
    <t>ELECTRICITY DISTRIBUTION     MR TH HULUSHE           32.50   3643.43       .00       .00       .00                 .00                 .00       .00       .00       .00            32.50   3760.81    Y</t>
  </si>
  <si>
    <t>ELECTRICITY DISTRIBUTION     MR SC RAMBA             20.00   4935.00       .00       .00       .00                 .00                 .00       .00       .00       .00            20.00   4704.60    Y</t>
  </si>
  <si>
    <t>ELECTRICITY DISTRIBUTION     MR L TYALA              20.00   1910.70     32.00   4076.16       .00                 .00                 .00       .00       .00       .00            52.00   5986.86    Y</t>
  </si>
  <si>
    <t>ELECTRICITY DISTRIBUTION     MR N LUPUWANA           33.50   7880.21     10.00   3136.40       .00                 .00                 .00       .00       .00       .00            43.50  11162.16    Y</t>
  </si>
  <si>
    <t>ELECTRICITY DISTRIBUTION     MR S SOMYA               6.00   1479.96       .00       .00       .00                 .00                 .00       .00       .00       .00             6.00   1498.74    Y</t>
  </si>
  <si>
    <t>ELECTRICITY DISTRIBUTION     MR KR NGONYAMA          20.50   4822.22       .00       .00       .00                 .00                 .00       .00       .00       .00            20.50   4845.70    Y</t>
  </si>
  <si>
    <t>ELECTRICITY DISTRIBUTION                            312.50  55066.23     93.00  25267.15       .00                 .00                 .00       .00       .00       .00           405.50  81173.48</t>
  </si>
  <si>
    <t>CITY HALL &amp; OFFICES          MISS P BUWA             17.50   1711.76     11.00   1572.33       .00                 .00                 .00       .00       .00       .00            28.50   3284.09</t>
  </si>
  <si>
    <t>CITY HALL &amp; OFFICES                                  17.50   1711.76     11.00   1572.33       .00                 .00                 .00       .00       .00       .00            28.50   3284.09</t>
  </si>
  <si>
    <t>COMMUNITY HALLS              MR VM NQEBEYA           30.50   4465.20     11.50   1854.40       .00                 .00                 .00       .00       .00       .00            42.00   6319.60</t>
  </si>
  <si>
    <t>COMMUNITY HALLS              MR S MIZE                5.50    681.95     12.00   1983.84       .00                 .00                 .00       .00       .00       .00            17.50   2665.79</t>
  </si>
  <si>
    <t>COMMUNITY HALLS              MRS N MALGAS             9.00    901.53     17.50   2337.30       .00                 .00                 .00       .00       .00       .00            26.50   3238.83</t>
  </si>
  <si>
    <t>COMMUNITY HALLS                                      45.00   6048.68     41.00   6175.54       .00                 .00                 .00       .00       .00       .00            86.00  12224.22</t>
  </si>
  <si>
    <t>FINANCE ADMINISTRATION       MR D BODILL             16.00   2899.44     25.50   5798.88       .00                 .00                 .00       .00       .00       .00            41.50   8698.32    0</t>
  </si>
  <si>
    <t>FINANCE ADMINISTRATION       MISS FJ TEMBENI         10.00   1900.35     10.00   2533.80       .00                 .00                 .00       .00       .00       .00            20.00   4434.15</t>
  </si>
  <si>
    <t>FINANCE ADMINISTRATION       MR NT KOLISI             7.00   1074.47     14.00   2865.24       .00                 .00                 .00       .00       .00       .00            21.00   3939.71</t>
  </si>
  <si>
    <t>FINANCE ADMINISTRATION       MR T NGQOYIYA             .00       .00     18.00   2975.76       .00                 .00                 .00       .00       .00       .00            18.00   2975.76</t>
  </si>
  <si>
    <t>SJ MAKANA MUNICIPALITY-SAL                OVERIME HOURS REPORT                  PRINTED ON 2022/08/1(10:48)  FOR 2022/07/25        PAGE     6</t>
  </si>
  <si>
    <t>FINANCE ADMINISTRATION       MR BS MLATSHA           20.50   2367.44       .00       .00       .00                 .00                 .00       .00       .00       .00            20.50   2367.44</t>
  </si>
  <si>
    <t>FINANCE ADMINISTRATION                               53.50   8241.70     67.50  14173.68       .00                 .00                 .00       .00       .00       .00           121.00  22415.38</t>
  </si>
  <si>
    <t>STORES                       MR L MAGALELA            2.00    230.97      1.00    624.53       .00                 .00                 .00       .00       .00       .00             3.00    855.50</t>
  </si>
  <si>
    <t>STORES                                                2.00    230.97      1.00    624.53       .00                 .00                 .00       .00       .00       .00             3.00    855.50</t>
  </si>
  <si>
    <t>CARAVAN PARK                 MR ZG MAGOPENI          15.50   1790.02      6.50   1000.87       .00                 .00                 .00       .00       .00       .00            22.00   2790.89    0</t>
  </si>
  <si>
    <t>CARAVAN PARK                                         15.50   1790.02      6.50   1000.87       .00                 .00                 .00       .00       .00       .00            22.00   2790.89</t>
  </si>
  <si>
    <t>CEMETERIES                   MR SE KULA              22.00   2729.10     17.00   2811.80       .00                 .00                 .00       .00       .00       .00            39.00   5540.90</t>
  </si>
  <si>
    <t>CEMETERIES                   MS V DYANTYI            14.00   1470.42     13.00   1820.52       .00                 .00                 .00       .00       .00       .00            27.00   3290.94</t>
  </si>
  <si>
    <t>CEMETERIES                                           36.00   4199.52     30.00   4632.32       .00                 .00                 .00       .00       .00       .00            66.00   8831.84</t>
  </si>
  <si>
    <t>COMMONAGE                    MS N SEPTEMBER          45.00   4302.00     15.00       .00       .00                 .00                 .00       .00       .00       .00            60.00   4302.00</t>
  </si>
  <si>
    <t>COMMONAGE                    MR PZ NDWAYANA          30.00   2866.05      3.00    516.64       .00                 .00                 .00       .00       .00       .00            33.00   3382.69</t>
  </si>
  <si>
    <t>COMMONAGE                    MR A NQUMA              30.00   3006.45      3.00    541.95       .00                 .00                 .00       .00       .00       .00            33.00   3548.40</t>
  </si>
  <si>
    <t>COMMONAGE                                           105.00  10174.50     21.00   1058.59       .00                 .00                 .00       .00       .00       .00           126.00  11233.09</t>
  </si>
  <si>
    <t>DOMESTIC REFUSE              MR MZ NAZO               3.00    626.76       .00       .00       .00                 .00                 .00       .00       .00       .00             3.00    626.76    0</t>
  </si>
  <si>
    <t>DOMESTIC REFUSE              AJ MADINDISA             3.00    315.09      3.00    567.97       .00                 .00                 .00       .00       .00       .00             6.00    883.06    0</t>
  </si>
  <si>
    <t>DOMESTIC REFUSE              MR SC JALI               3.00    315.09       .00       .00       .00                 .00                 .00       .00       .00       .00             3.00    315.09</t>
  </si>
  <si>
    <t>DOMESTIC REFUSE              MR TK SANDI              1.50    298.89       .00       .00       .00                 .00                 .00       .00       .00       .00             1.50    298.89</t>
  </si>
  <si>
    <t>DOMESTIC REFUSE              MS NJ CHRISJAN          42.00   6592.80     12.00       .00       .00                 .00                 .00       .00       .00       .00            54.00   6592.80</t>
  </si>
  <si>
    <t>DOMESTIC REFUSE                                      52.50   8148.63     15.00    567.97       .00                 .00                 .00       .00       .00       .00            67.50   8716.60</t>
  </si>
  <si>
    <t>PARKS TRANSPORT              MR NM TATA              12.00   1715.40      3.00    773.11       .00                 .00                 .00       .00       .00       .00            15.00   2488.51</t>
  </si>
  <si>
    <t>PARKS TRANSPORT              MR M MAGWALA            22.50   2724.64      5.00    807.30       .00                 .00                 .00       .00       .00       .00            27.50   3531.94</t>
  </si>
  <si>
    <t>PARKS TRANSPORT                                      34.50   4440.04      8.00   1580.41       .00                 .00                 .00       .00       .00       .00            42.50   6020.45</t>
  </si>
  <si>
    <t>SJ MAKANA MUNICIPALITY-SAL                OVERIME HOURS REPORT                  PRINTED ON 2022/08/1(10:48)  FOR 2022/07/25        PAGE     7</t>
  </si>
  <si>
    <t>FIRE CONTROL                 MR FM MAPALING          19.00   4326.30       .00       .00       .00                 .00               36.00   2732.40       .00       .00            55.00   7058.70    Y</t>
  </si>
  <si>
    <t>FIRE CONTROL                 MR GH FELIX             18.00   3157.38     10.00   2338.80       .00                 .00               12.00    701.64       .00       .00            40.00   6197.82    Y</t>
  </si>
  <si>
    <t>FIRE CONTROL                 MR M MANKAYI            10.00   1668.15       .00       .00       .00                 .00               12.00    701.64       .00       .00            22.00   2369.79    Y</t>
  </si>
  <si>
    <t>FIRE CONTROL                 MR MR NTSHO             28.00   5529.72       .00       .00       .00                 .00               36.00   2369.88       .00       .00            64.00   7899.60    Y</t>
  </si>
  <si>
    <t>FIRE CONTROL                 MR TJ SMAYILE            8.00   1530.72       .00       .00       .00                 .00               12.00    765.36       .00       .00            20.00   2296.08    Y</t>
  </si>
  <si>
    <t>FIRE CONTROL                 MISS N NGQAKAYI         10.00   1974.90       .00       .00       .00                 .00               24.00   1579.92     12.00   1579.92            46.00   5134.74    Y</t>
  </si>
  <si>
    <t>FIRE CONTROL                 MR AT BOMA              20.00   3826.80       .00       .00       .00                 .00               36.00   2296.08       .00       .00            56.00   6122.88    Y</t>
  </si>
  <si>
    <t>FIRE CONTROL                 MR MM MANCAM            18.00   3350.37       .00       .00       .00                 .00               24.00   1530.72     12.00   1530.72            54.00   6411.81    Y</t>
  </si>
  <si>
    <t>FIRE CONTROL                 MR M MARAWU             18.00   2860.47       .00       .00       .00                 .00               24.00   1307.04     12.00   1306.92            54.00   5474.43    Y</t>
  </si>
  <si>
    <t>FIRE CONTROL                 MRS PL MBANE            10.00   1913.40       .00       .00       .00                 .00               12.00    765.36     12.00   1530.72            34.00   4209.48    Y</t>
  </si>
  <si>
    <t>FIRE CONTROL                 MR ZC NDOLO              8.00   1344.24       .00       .00       .00                 .00               24.00   1344.24     12.00   1344.24            44.00   4032.72    Y</t>
  </si>
  <si>
    <t>FIRE CONTROL                 MS NJ SIKO              10.00   1666.05       .00       .00       .00                 .00               24.00   1401.60     12.00   1401.60            46.00   4469.25    Y</t>
  </si>
  <si>
    <t>FIRE CONTROL                 MR NA SCHEEPERS         18.30   3446.62       .00       .00       .00                 .00               12.00    753.36       .00       .00            30.30   4199.98    Y</t>
  </si>
  <si>
    <t>FIRE CONTROL                 MS NVM MKELE            18.00   3157.38       .00       .00       .00                 .00               36.00   2104.92       .00       .00            54.00   5262.30    Y</t>
  </si>
  <si>
    <t>FIRE CONTROL                 MS T SOBIKWA              .00       .00       .00       .00       .00                 .00               24.00   1090.80     12.00   1090.68            36.00   2181.48</t>
  </si>
  <si>
    <t>FIRE CONTROL                 MRS NJ SOMEKETA         10.00   2040.30     10.00   2720.40       .00                 .00               12.00    816.12       .00       .00            32.00   5576.82    Y</t>
  </si>
  <si>
    <t>FIRE CONTROL                 MR T KASPER             18.00   2886.06       .00       .00       .00                 .00               24.00   1318.56     12.00   1318.56            54.00   5523.18    Y</t>
  </si>
  <si>
    <t>FIRE CONTROL                 MR D MKHAZA              8.00   1237.86       .00       .00       .00                 .00               24.00   1318.56     12.00   1318.56            44.00   3874.98    Y</t>
  </si>
  <si>
    <t>FIRE CONTROL                 MR AS NQOKOQA            8.00   1449.84       .00       .00       .00                 .00               48.00   2899.68     12.00   1449.84            68.00   5799.36    Y</t>
  </si>
  <si>
    <t>FIRE CONTROL                 MR L SONGONGO             .00       .00       .00       .00       .00                 .00               24.00   1090.80     12.00   1090.68            36.00   2181.48    Y</t>
  </si>
  <si>
    <t>FIRE CONTROL                 MR NT TLANJENI           8.00   1287.72       .00       .00       .00                 .00               48.00   2575.68     12.00   1287.72            68.00   5151.12    Y</t>
  </si>
  <si>
    <t>FIRE CONTROL                 MR BL LOMBO             18.00   2285.55       .00       .00       .00                 .00               24.00   1015.92     12.00   1015.80            54.00   4317.27</t>
  </si>
  <si>
    <t>FIRE CONTROL                 MR EA BOBATYANI         10.00   1269.75     10.00   1693.00       .00                 .00               12.00    507.96       .00       .00            32.00   3470.71</t>
  </si>
  <si>
    <t>FIRE CONTROL                                        301.30  53681.02     30.00   6752.20       .00                 .00              684.00  39360.00    192.00  21121.20          1207.30 120914.42</t>
  </si>
  <si>
    <t>SJ MAKANA MUNICIPALITY-SAL                OVERIME HOURS REPORT                  PRINTED ON 2022/08/1(10:48)  FOR 2022/07/25        PAGE     8</t>
  </si>
  <si>
    <t>LIBRARY CURRIE STREET        MR MN NORTJIE            2.00    230.97      4.00    615.92       .00                 .00                 .00       .00       .00       .00             6.00    846.89</t>
  </si>
  <si>
    <t>LIBRARY CURRIE STREET                                 2.00    230.97      4.00    615.92       .00                 .00                 .00       .00       .00       .00             6.00    846.89</t>
  </si>
  <si>
    <t>LIBRARY: DUNA                MRS TM MATOMANA          4.00    382.14      4.00    509.52       .00                 .00                 .00       .00       .00       .00             8.00    891.66</t>
  </si>
  <si>
    <t>LIBRARY: DUNA                                         4.00    382.14      4.00    509.52       .00                 .00                 .00       .00       .00       .00             8.00    891.66</t>
  </si>
  <si>
    <t>RIEBEECK EAST LIBRARY        MS NV FORTUIN             .00       .00     20.00   3635.60       .00                 .00                 .00       .00       .00       .00            20.00   3635.60</t>
  </si>
  <si>
    <t>RIEBEECK EAST LIBRARY                                  .00       .00     20.00   3635.60       .00                 .00                 .00       .00       .00       .00            20.00   3635.60</t>
  </si>
  <si>
    <t>LIBRARY HILL STREET          MR T KILANI              9.00    923.13     16.00   2188.16       .00                 .00                 .00       .00       .00       .00            25.00   3111.29</t>
  </si>
  <si>
    <t>LIBRARY HILL STREET                                   9.00    923.13     16.00   2188.16       .00                 .00                 .00       .00       .00       .00            25.00   3111.29</t>
  </si>
  <si>
    <t>PUBLIC HEALTH                MS N ONCEYA             42.00   3912.60     12.00       .00       .00                 .00                 .00       .00       .00       .00            54.00   3912.60</t>
  </si>
  <si>
    <t>PUBLIC HEALTH                                        42.00   3912.60     12.00       .00       .00                 .00                 .00       .00       .00       .00            54.00   3912.60</t>
  </si>
  <si>
    <t>NURSERY                      MS TZ MTHWAKO           45.00   3821.40     15.00       .00       .00                 .00                 .00       .00       .00       .00            60.00   3821.40</t>
  </si>
  <si>
    <t>NURSERY                                              45.00   3821.40     15.00       .00       .00                 .00                 .00       .00       .00       .00            60.00   3821.40</t>
  </si>
  <si>
    <t>ROADWORTHY                   MR VS JODWANA           20.00   2309.70      4.00    615.92       .00                 .00                 .00       .00       .00       .00            24.00   2925.62    Y</t>
  </si>
  <si>
    <t>ROADWORTHY                                           20.00   2309.70      4.00    615.92       .00                 .00                 .00       .00       .00       .00            24.00   2925.62</t>
  </si>
  <si>
    <t>SANITATION GENERAL           MR Z MBELEKA             5.00    525.15      5.00    700.20       .00                 .00                 .00       .00       .00       .00            10.00   1225.35    0</t>
  </si>
  <si>
    <t>SANITATION GENERAL           MR JL THOMAS            32.00   6685.44     12.00   2228.48       .00                 .00                 .00       .00       .00       .00            44.00   8913.92</t>
  </si>
  <si>
    <t>SANITATION GENERAL           MRS P TYUPU             45.00   4619.40     12.00       .00       .00                 .00                 .00       .00       .00       .00            57.00   4619.40</t>
  </si>
  <si>
    <t>SANITATION GENERAL           MR X KUNIRI             14.00   1542.45       .00       .00       .00                 .00                 .00       .00       .00       .00            14.00   1542.45</t>
  </si>
  <si>
    <t>SANITATION GENERAL           MS BN MGCONGCO          45.00   4619.40     15.00       .00       .00                 .00                 .00       .00       .00       .00            60.00   4619.40</t>
  </si>
  <si>
    <t>SANITATION GENERAL           MRS TR SOMPANI          45.00   4201.20     15.00       .00       .00                 .00                 .00       .00       .00       .00            60.00   4201.20</t>
  </si>
  <si>
    <t>SANITATION GENERAL           MR LB MADINDA            6.00    660.78       .00       .00       .00                 .00                 .00       .00       .00       .00             6.00    660.78</t>
  </si>
  <si>
    <t>SANITATION GENERAL           MR ET MANTLA            13.00   1365.39       .00       .00       .00                 .00                 .00       .00       .00       .00            13.00   1365.39</t>
  </si>
  <si>
    <t>SJ MAKANA MUNICIPALITY-SAL                OVERIME HOURS REPORT                  PRINTED ON 2022/08/1(10:48)  FOR 2022/07/25        PAGE     9</t>
  </si>
  <si>
    <t>SANITATION GENERAL           MR S JACK               15.00   1575.45       .00       .00       .00                 .00                 .00       .00       .00       .00            15.00   1575.45</t>
  </si>
  <si>
    <t>SANITATION GENERAL           MS LC YILANI            45.00   4201.20     15.00       .00       .00                 .00                 .00       .00       .00       .00            60.00   4201.20</t>
  </si>
  <si>
    <t>SANITATION GENERAL           MR YS JONGILE           45.00   5079.00     15.00       .00       .00                 .00                 .00       .00       .00       .00            60.00   5079.00</t>
  </si>
  <si>
    <t>SANITATION GENERAL           MR KI RALO              16.00   2287.20      7.00   1334.20       .00                 .00                 .00       .00       .00       .00            23.00   3621.40</t>
  </si>
  <si>
    <t>SANITATION GENERAL           MR ZE NZWANA             3.00    315.09       .00       .00       .00                 .00                 .00       .00       .00       .00             3.00    315.09</t>
  </si>
  <si>
    <t>SANITATION GENERAL           MR M MVULA               9.00   1142.78       .00       .00       .00                 .00                 .00       .00       .00       .00             9.00   1142.78</t>
  </si>
  <si>
    <t>SANITATION GENERAL           MRS SN HULUSHE          42.00   3821.40     12.00       .00       .00                 .00                 .00       .00       .00       .00            54.00   3821.40</t>
  </si>
  <si>
    <t>SANITATION GENERAL           MS PA LAMANI            25.00   2505.38     15.00   2004.30       .00                 .00                 .00       .00       .00       .00            40.00   4509.68</t>
  </si>
  <si>
    <t>SANITATION GENERAL           MRS NJ MAGOBIYANE       45.00   3821.40     12.00       .00       .00                 .00                 .00       .00       .00       .00            57.00   3821.40</t>
  </si>
  <si>
    <t>SANITATION GENERAL           MISS NP MTHATHI         45.00   3821.40     15.00       .00       .00                 .00                 .00       .00       .00       .00            60.00   3821.40</t>
  </si>
  <si>
    <t>SANITATION GENERAL           MRS NF DUDE             42.00   3821.40     12.00       .00       .00                 .00                 .00       .00       .00       .00            54.00   3821.40</t>
  </si>
  <si>
    <t>SANITATION GENERAL           MRS L ZATHU             42.00   3821.40     15.00       .00       .00                 .00                 .00       .00       .00       .00            57.00   3821.40</t>
  </si>
  <si>
    <t>SANITATION GENERAL           MR NM MAGOBIYANE         3.00    286.61       .00       .00       .00                 .00                 .00       .00       .00       .00             3.00    286.61</t>
  </si>
  <si>
    <t>SANITATION GENERAL                                  582.00  60718.92    177.00   6267.18       .00                 .00                 .00       .00       .00       .00           759.00  66986.10</t>
  </si>
  <si>
    <t>TRAFFIC                      MR MA QINELA            22.00   3071.31      4.00    744.56       .00                 .00                 .00       .00       .00       .00            26.00   3815.87    Y</t>
  </si>
  <si>
    <t>TRAFFIC                      MRS Z MASETI            40.00   8973.00     20.00       .00       .00                 .00                 .00       .00       .00       .00            60.00   8973.00</t>
  </si>
  <si>
    <t>TRAFFIC                      MR T MDYOGOLO           22.00   2310.66      4.00    560.16       .00                 .00                 .00       .00       .00       .00            26.00   2870.82    Y</t>
  </si>
  <si>
    <t>TRAFFIC                      MR GV FLOTMAN           20.00   6557.40      5.00   2185.80       .00                 .00                 .00       .00       .00       .00            25.00   8743.20</t>
  </si>
  <si>
    <t>TRAFFIC                      MR SN WALTERS           42.50   9409.20      7.00       .00       .00                 .00                 .00       .00       .00       .00            49.50   9409.20</t>
  </si>
  <si>
    <t>TRAFFIC                      MISS L MACKENZIE        41.00   7783.20     12.00       .00       .00                 .00               12.00    778.32       .00       .00            65.00   7989.78</t>
  </si>
  <si>
    <t>TRAFFIC                      MR FP OERSON            46.00   7783.20     12.00       .00       .00                 .00               12.00    778.32       .00       .00            70.00   8786.88</t>
  </si>
  <si>
    <t>TRAFFIC                      MR STM JACOBS           46.00   7783.20     12.00       .00       .00                 .00               20.00   1297.20       .00       .00            78.00   9371.49</t>
  </si>
  <si>
    <t>TRAFFIC                      MR EG SIAS              31.00   6267.60     10.00   2785.60       .00                 .00               10.00    696.40       .00       .00            51.00   9815.33</t>
  </si>
  <si>
    <t>TRAFFIC                      MS Z MBULALI            46.00   6438.60     12.00       .00       .00                 .00               12.00    643.92       .00       .00            70.00   7307.88</t>
  </si>
  <si>
    <t>TRAFFIC                      MR UR AUSTIN            43.00   2575.44     24.00   5150.88       .00                 .00               12.00    643.92       .00       .00            79.00   8600.30</t>
  </si>
  <si>
    <t>TRAFFIC                      MR KG REDCLIFFE         41.00   6438.60     12.00       .00       .00                 .00               12.00    643.92       .00       .00            65.00   7289.10</t>
  </si>
  <si>
    <t>TRAFFIC                                             440.50  75391.41    134.00  11427.00       .00                 .00               90.00   5482.00       .00       .00           664.50  92972.85</t>
  </si>
  <si>
    <t>SJ MAKANA MUNICIPALITY-SAL                OVERIME HOURS REPORT                  PRINTED ON 2022/08/1(10:48)  FOR 2022/07/25        PAGE    10</t>
  </si>
  <si>
    <t>SPORTS GROUNDS               MR V BOSI                7.50    825.98       .00       .00       .00                 .00                 .00       .00       .00       .00             7.50    825.98</t>
  </si>
  <si>
    <t>SPORTS GROUNDS               MISS NJ PLANGA          33.00   3152.66      7.00    891.66       .00                 .00                 .00       .00       .00       .00            40.00   4044.32</t>
  </si>
  <si>
    <t>SPORTS GROUNDS               MR NG GEORGE            27.00   2556.04      7.00    891.66       .00                 .00                 .00       .00       .00       .00            34.00   3447.70</t>
  </si>
  <si>
    <t>SPORTS GROUNDS               MR L BUDAZA             14.50   1385.26      9.00   1146.42       .00                 .00                 .00       .00       .00       .00            23.50   2531.68</t>
  </si>
  <si>
    <t>SPORTS GROUNDS               MR M GOLIATH            15.00   1418.98      3.00    516.64       .00                 .00                 .00       .00       .00       .00            18.00   1935.62</t>
  </si>
  <si>
    <t>SPORTS GROUNDS               MR S NDZANZDE           16.50   1576.33     22.50   2866.05       .00                 .00                 .00       .00       .00       .00            39.00   4442.38</t>
  </si>
  <si>
    <t>SPORTS GROUNDS                                      151.50  15144.08     66.50   8871.27       .00                 .00                 .00       .00       .00       .00           218.00  24015.35</t>
  </si>
  <si>
    <t>STR ISLANDS &amp; VERGES         MR ME MILA              15.50   2063.90      6.50   1154.01       .00                 .00                 .00       .00       .00       .00            22.00   3217.91    0</t>
  </si>
  <si>
    <t>STR ISLANDS &amp; VERGES         MR AP PISTOLI           15.50   1921.85      6.50   1074.58       .00                 .00                 .00       .00       .00       .00            22.00   2996.43    0</t>
  </si>
  <si>
    <t>STR ISLANDS &amp; VERGES         MR NA ZUZILE            15.50   2063.90      6.50   1154.01       .00                 .00                 .00       .00       .00       .00            22.00   3217.91    0</t>
  </si>
  <si>
    <t>STR ISLANDS &amp; VERGES         MISS JV NZAYO           45.00   4959.60     15.00       .00       .00                 .00                 .00       .00       .00       .00            60.00   4959.60</t>
  </si>
  <si>
    <t>STR ISLANDS &amp; VERGES         MS N KOLISI             14.00   1735.86      7.00   1157.24       .00                 .00                 .00       .00       .00       .00            21.00   2893.10</t>
  </si>
  <si>
    <t>STR ISLANDS &amp; VERGES         MRS TR STAMPER-BUWA     30.00   3901.95      7.00   1213.94       .00                 .00                 .00       .00       .00       .00            37.00   5115.89</t>
  </si>
  <si>
    <t>STR ISLANDS &amp; VERGES         MR M MADYO              28.00   3555.30     13.00   2031.60       .00                 .00                 .00       .00       .00       .00            41.00   5586.90</t>
  </si>
  <si>
    <t>STR ISLANDS &amp; VERGES         MR WA DURUWE            15.50   2945.54      6.50   1646.97       .00                 .00                 .00       .00       .00       .00            22.00   4592.51</t>
  </si>
  <si>
    <t>STR ISLANDS &amp; VERGES         MR L MALETHE            18.00   1890.54       .00       .00       .00                 .00                 .00       .00       .00       .00            18.00   1890.54</t>
  </si>
  <si>
    <t>STR ISLANDS &amp; VERGES         MS NP DAVANI            45.00   3821.40     15.00       .00       .00                 .00                 .00       .00       .00       .00            60.00   3821.40</t>
  </si>
  <si>
    <t>STR ISLANDS &amp; VERGES         MISS NO LURWAYI         14.00   1337.49       .00       .00       .00                 .00                 .00       .00       .00       .00            14.00   1337.49</t>
  </si>
  <si>
    <t>STR ISLANDS &amp; VERGES         MS L MINI               30.00   2866.05     10.00   1273.80       .00                 .00                 .00       .00       .00       .00            40.00   4139.85</t>
  </si>
  <si>
    <t>STR ISLANDS &amp; VERGES                                286.00  33063.38     93.00  10706.15       .00                 .00                 .00       .00       .00       .00           379.00  43769.53</t>
  </si>
  <si>
    <t xml:space="preserve">                                                   4139.80 587322.48   1354.50 185480.33       .00                 .00             1530.00  83704.12    348.00  37626.00          7372.30 918473.07</t>
  </si>
  <si>
    <t>01 MAKANA MUNICIPALITY-SAL                OVERIME HOURS REPORT                  PRINTED ON 2022/09/0(16:00)  FOR 2022/08/25        PAGE     1</t>
  </si>
  <si>
    <t>TECHNICAL ADMINISTRATION     MR MV TABATA            36.00   4060.26     27.00    601.52       .00                 .00                 .00       .00       .00       .00            63.00   4661.78    Y</t>
  </si>
  <si>
    <t>TECHNICAL ADMINISTRATION                             36.00   4060.26     27.00    601.52       .00                 .00                 .00       .00       .00       .00            63.00   4661.78</t>
  </si>
  <si>
    <t>ENG DISTR PLANT              MR MG BUDAZA             3.00    330.53       .00       .00       .00                 .00                 .00       .00       .00       .00             3.00    330.53    Y</t>
  </si>
  <si>
    <t>ENG DISTR PLANT              MR Z PAYI                5.00    550.88       .00       .00       .00                 .00                 .00       .00       .00       .00             5.00    550.88    Y</t>
  </si>
  <si>
    <t>ENG DISTR PLANT                                       8.00    881.41       .00       .00       .00                 .00                 .00       .00       .00       .00             8.00    881.41</t>
  </si>
  <si>
    <t>ENG DISTR TRANSPORT          MR ZJ ZWENI              9.00   1287.23      6.00   1144.20       .00                 .00                 .00       .00       .00       .00            15.00   2431.43    Y</t>
  </si>
  <si>
    <t>ENG DISTR TRANSPORT                                   9.00   1287.23      6.00   1144.20       .00                 .00                 .00       .00       .00       .00            15.00   2431.43</t>
  </si>
  <si>
    <t>ENG DISTR WORKSHOPS          MR SM MARDON             1.00    121.14      3.00    655.12       .00                 .00                 .00       .00       .00       .00             4.00    776.26</t>
  </si>
  <si>
    <t>ENG DISTR WORKSHOPS                                   1.00    121.14      3.00    655.12       .00                 .00                 .00       .00       .00       .00             4.00    776.26</t>
  </si>
  <si>
    <t>ENG PAIL REMOVALS            MR S MELANI              5.00    550.88      3.00    595.80       .00                 .00                 .00       .00       .00       .00             8.00   1146.68    Y</t>
  </si>
  <si>
    <t>ENG PAIL REMOVALS            MR VH NQEBEYA            5.00    550.88       .00       .00       .00                 .00                 .00       .00       .00       .00             5.00    550.88    Y</t>
  </si>
  <si>
    <t>ENG PAIL REMOVALS            MR ZJ ZWENI               .00       .00       .00       .00       .00                 .00               36.00   2074.68       .00       .00            36.00   2976.12    Y</t>
  </si>
  <si>
    <t>ENG PAIL REMOVALS            MR L NAZO                6.00    601.29       .00       .00       .00                 .00                 .00       .00       .00       .00             6.00    601.29    Y</t>
  </si>
  <si>
    <t>ENG PAIL REMOVALS            MR MK JACISA            16.00   1603.44     16.00   2137.92       .00                 .00                 .00       .00       .00       .00            32.00   3741.36    Y</t>
  </si>
  <si>
    <t>ENG PAIL REMOVALS            MR V DOLO               17.00   1703.66       .00       .00       .00                 .00                 .00       .00       .00       .00            17.00   1703.66    Y</t>
  </si>
  <si>
    <t>ENG PAIL REMOVALS            MR TH KAMANA            17.00   1703.66       .00       .00       .00                 .00                 .00       .00       .00       .00            17.00   1703.66    Y</t>
  </si>
  <si>
    <t>ENG PAIL REMOVALS            MR SM MONKIE            17.00   1703.66       .00       .00       .00                 .00                 .00       .00       .00       .00            17.00   1703.66    Y</t>
  </si>
  <si>
    <t>ENG PAIL REMOVALS            MR ME KULA               5.00    501.08       .00       .00       .00                 .00                 .00       .00       .00       .00             5.00    501.08    Y</t>
  </si>
  <si>
    <t>ENG PAIL REMOVALS            MR BR MGQOBELE           6.00    601.29       .00       .00       .00                 .00                 .00       .00       .00       .00             6.00    601.29    Y</t>
  </si>
  <si>
    <t>ENG PAIL REMOVALS                                    94.00   9519.84     19.00   2733.72       .00                 .00               36.00   2074.68       .00       .00           149.00  15229.68</t>
  </si>
  <si>
    <t>ENG SEWER ADMIN              MR S THETHANI             .00       .00       .00       .00       .00                 .00               48.00   2766.24       .00       .00            48.00   2766.24    Y</t>
  </si>
  <si>
    <t>ENG SEWER ADMIN              MR S NASE               36.00   6078.78       .00       .00       .00                 .00                 .00       .00       .00       .00            36.00   6078.78    Y</t>
  </si>
  <si>
    <t>ENG SEWER ADMIN              MR M VAMVA              17.00   2939.13       .00       .00       .00                 .00                 .00       .00       .00       .00            17.00   2939.13    Y</t>
  </si>
  <si>
    <t>ENG SEWER ADMIN                                      53.00   9017.91       .00       .00       .00                 .00               48.00   2766.24       .00       .00           101.00  11784.15</t>
  </si>
  <si>
    <t>01 MAKANA MUNICIPALITY-SAL                OVERIME HOURS REPORT                  PRINTED ON 2022/09/0(16:00)  FOR 2022/08/25        PAGE     2</t>
  </si>
  <si>
    <t>ENG DISPOSAL WORKS           MR NW MKOLO               .00       .00       .00       .00       .00                 .00               36.00   2301.84       .00       .00            36.00   2301.84    Y</t>
  </si>
  <si>
    <t>ENG DISPOSAL WORKS           MR M MZIZI              44.00   5998.20       .00       .00       .00                 .00               48.00   2399.52       .00       .00            92.00   9186.48    N</t>
  </si>
  <si>
    <t>ENG DISPOSAL WORKS           MR TD SAKI                .00       .00       .00       .00       .00                 .00               12.00    563.76       .00       .00            12.00   1465.20    Y</t>
  </si>
  <si>
    <t>ENG DISPOSAL WORKS           MR SC NZWANA              .00       .00       .00       .00       .00                 .00               48.00   2343.36       .00       .00            48.00   2343.36    Y</t>
  </si>
  <si>
    <t>ENG DISPOSAL WORKS           MR M JANUARY            10.00   1101.75     10.00   1469.00       .00                 .00                 .00       .00       .00       .00            20.00   2570.75    Y</t>
  </si>
  <si>
    <t>ENG DISPOSAL WORKS           MR SG NKOLONGO          22.00   3803.58     11.00   2535.72       .00                 .00               12.00    691.56       .00       .00            45.00   7030.86    Y</t>
  </si>
  <si>
    <t>ENG DISPOSAL WORKS           MR M PHINYANA             .00       .00       .00       .00       .00                 .00               24.00   1199.76       .00       .00            24.00   1050.60    Y</t>
  </si>
  <si>
    <t>ENG DISPOSAL WORKS           MR S METHUSI             5.00   1639.95       .00       .00       .00                 .00                 .00       .00       .00       .00             5.00   1639.95    Y</t>
  </si>
  <si>
    <t>ENG DISPOSAL WORKS           MRS S SOMAGU              .00       .00       .00       .00       .00                 .00               36.00   2449.44       .00       .00            36.00   2449.44    Y</t>
  </si>
  <si>
    <t>ENG DISPOSAL WORKS           MR L PLANGA             22.00   2423.85       .00       .00       .00                 .00               48.00   1763.04       .00       .00            70.00   5088.33    Y</t>
  </si>
  <si>
    <t>ENG DISPOSAL WORKS           MR B CANGWENI            8.00    801.72      8.00   1068.96       .00                 .00                 .00       .00       .00       .00            16.00   1870.68    Y</t>
  </si>
  <si>
    <t>ENG DISPOSAL WORKS           MR MS MAZUNGULA           .00       .00       .00       .00       .00                 .00               12.00    400.92       .00       .00            12.00    400.92</t>
  </si>
  <si>
    <t>ENG DISPOSAL WORKS           MR DA NGQANDANA         15.00   1503.23     20.00   2672.40       .00                 .00                 .00       .00       .00       .00            35.00   4175.63</t>
  </si>
  <si>
    <t>ENG DISPOSAL WORKS                                  126.00  17272.28     49.00   7746.08       .00                 .00              276.00  14113.20       .00       .00           451.00  41574.04</t>
  </si>
  <si>
    <t>ENG SEWER RETICULATION       MR R FRANCIS              .00       .00       .00       .00       .00                 .00               12.00    876.72       .00       .00            12.00    876.72    Y</t>
  </si>
  <si>
    <t>ENG SEWER RETICULATION       MR JR RALO               3.00    330.53      6.00    881.40       .00                 .00                 .00       .00       .00       .00             9.00   1211.93    Y</t>
  </si>
  <si>
    <t>ENG SEWER RETICULATION       MR ME NTLANJENI          1.00    161.03      3.50    870.81       .00                 .00                 .00       .00       .00       .00             4.50   1031.84    Y</t>
  </si>
  <si>
    <t>ENG SEWER RETICULATION       MR N KRIEL              24.00   2644.20       .00       .00       .00                 .00                 .00       .00       .00       .00            24.00   2644.20</t>
  </si>
  <si>
    <t>ENG SEWER RETICULATION                               28.00   3135.76      9.50   1752.21       .00                 .00               12.00    876.72       .00       .00            49.50   5764.69</t>
  </si>
  <si>
    <t>ENG STR FOOTPATHS GUTTERS    MR VJ JONAS              1.00    115.53      3.50    624.77       .00                 .00                 .00       .00       .00       .00             4.50    740.30</t>
  </si>
  <si>
    <t>ENG STR FOOTPATHS GUTTERS    MR SE KONDILE           37.00   4076.47       .00       .00       .00                 .00                 .00       .00       .00       .00            37.00   4076.47</t>
  </si>
  <si>
    <t>ENG STR FOOTPATHS GUTTERS                            38.00   4192.00      3.50    624.77       .00                 .00                 .00       .00       .00       .00            41.50   4816.77</t>
  </si>
  <si>
    <t>WATER CONSERVATION PURIF     MR MM MAKOMBE            8.00   1383.12       .00       .00       .00                 .00                 .00       .00       .00       .00             8.00   1383.12    Y</t>
  </si>
  <si>
    <t>WATER CONSERVATION PURIF     MR NW SKEPE             29.00   3195.08      4.00    587.60       .00                 .00                 .00       .00       .00       .00            33.00   3782.68</t>
  </si>
  <si>
    <t>WATER CONSERVATION PURIF     MR ZP DAVANE            34.00   7630.62     12.00   3590.88       .00                 .00                 .00       .00       .00       .00            46.00  11221.50    Y</t>
  </si>
  <si>
    <t>WATER CONSERVATION PURIF     MR SM HANI                .00       .00       .00       .00       .00                 .00               36.00   2568.60       .00       .00            36.00   3470.04    Y</t>
  </si>
  <si>
    <t>01 MAKANA MUNICIPALITY-SAL                OVERIME HOURS REPORT                  PRINTED ON 2022/09/0(16:00)  FOR 2022/08/25        PAGE     3</t>
  </si>
  <si>
    <t>WATER CONSERVATION PURIF     MR TJ JILANA            60.00   5998.20     12.00       .00       .00                 .00               36.00   1799.64       .00       .00           108.00   9262.68    N</t>
  </si>
  <si>
    <t>WATER CONSERVATION PURIF     MR Z NGUMBELA           29.00   3195.08       .00       .00       .00                 .00                 .00       .00       .00       .00            29.00   3195.08    Y</t>
  </si>
  <si>
    <t>WATER CONSERVATION PURIF     MS KM MADINDA             .00       .00       .00       .00       .00                 .00               24.00   1838.64       .00       .00            24.00   2627.40    Y</t>
  </si>
  <si>
    <t>WATER CONSERVATION PURIF     MR H MARAMBANA            .00       .00       .00       .00       .00                 .00               24.00   1383.12       .00       .00            24.00   1608.48    Y</t>
  </si>
  <si>
    <t>WATER CONSERVATION PURIF     MR FN MAVELA              .00       .00       .00       .00       .00                 .00               12.00    919.32       .00       .00            12.00   1370.04    Y</t>
  </si>
  <si>
    <t>WATER CONSERVATION PURIF     MS N MNGXUMA            16.00   2766.24     16.00   3688.32       .00                 .00                 .00       .00       .00       .00            32.00   6454.56    Y</t>
  </si>
  <si>
    <t>WATER CONSERVATION PURIF     MR NM NDOLO             60.00   6916.20     18.00       .00       .00                 .00                 .00       .00       .00       .00            78.00   6916.20    N</t>
  </si>
  <si>
    <t>WATER CONSERVATION PURIF     MR MG FAKU              27.00   2905.07       .00       .00       .00                 .00                 .00       .00       .00       .00            27.00   2905.07    Y</t>
  </si>
  <si>
    <t>WATER CONSERVATION PURIF     MR B SPEELMAN           26.00   2797.47     14.00   2008.44       .00                 .00                 .00       .00       .00       .00            40.00   4805.91    Y</t>
  </si>
  <si>
    <t>WATER CONSERVATION PURIF     MR X NTETHE             28.00   3012.66      4.00    573.84       .00                 .00                 .00       .00       .00       .00            32.00   3586.50    Y</t>
  </si>
  <si>
    <t>WATER CONSERVATION PURIF     MR M SKAAP              10.00   1075.95     14.00   2008.44       .00                 .00                 .00       .00       .00       .00            24.00   3084.39    Y</t>
  </si>
  <si>
    <t>WATER CONSERVATION PURIF     MR A HELENI               .00       .00       .00       .00       .00                 .00               24.00    881.52       .00       .00            24.00   1670.28    Y</t>
  </si>
  <si>
    <t>WATER CONSERVATION PURIF     MR M TOKOTA             17.00   2939.13       .00       .00       .00                 .00                 .00       .00       .00       .00            17.00   2939.13    Y</t>
  </si>
  <si>
    <t>WATER CONSERVATION PURIF     MR EP JACOBS             8.00    860.76      8.00   1147.68       .00                 .00                 .00       .00       .00       .00            16.00   2008.44</t>
  </si>
  <si>
    <t>WATER CONSERVATION PURIF     MR M MBEKELE            15.00   1613.93     15.00   2151.90       .00                 .00                 .00       .00       .00       .00            30.00   3765.83    Y</t>
  </si>
  <si>
    <t>WATER CONSERVATION PURIF     MR MI KOM                9.00    968.36      3.00    581.87       .00                 .00                 .00       .00       .00       .00            12.00   1550.23    Y</t>
  </si>
  <si>
    <t>WATER CONSERVATION PURIF     MR J LEON               50.00   8644.50     24.00   2305.20       .00                 .00                 .00       .00       .00       .00            74.00  10949.70    Y</t>
  </si>
  <si>
    <t>WATER CONSERVATION PURIF     MR AS BOTILE              .00       .00       .00       .00       .00                 .00               12.00    558.72       .00       .00            12.00   1122.12    Y</t>
  </si>
  <si>
    <t>WATER CONSERVATION PURIF     MR M SOLANI               .00       .00       .00       .00       .00                 .00                 .00       .00       .00       .00              .00    225.36    Y</t>
  </si>
  <si>
    <t>WATER CONSERVATION PURIF     MS N FIHLANI            36.00   3607.74     27.00    534.48       .00                 .00                 .00       .00       .00       .00            63.00   4142.22    Y</t>
  </si>
  <si>
    <t>WATER CONSERVATION PURIF                            462.00  59510.11    171.00  19178.65       .00                 .00              168.00   9949.56       .00       .00           801.00  94046.96</t>
  </si>
  <si>
    <t>WATER JAMES KLEYNHANS        MR ZR ADAM                .00       .00       .00       .00       .00                 .00               12.00    749.40       .00       .00            12.00   1650.84    Y</t>
  </si>
  <si>
    <t>WATER JAMES KLEYNHANS        MS N GONGQOBE             .00       .00     12.00   3506.64       .00                 .00               36.00   2630.16       .00       .00            48.00   7038.24    Y</t>
  </si>
  <si>
    <t>WATER JAMES KLEYNHANS        MR SS MTONGA            43.50  12084.96      3.00   1502.44       .00                 .00                 .00       .00       .00       .00            46.50  13587.40    Y</t>
  </si>
  <si>
    <t>WATER JAMES KLEYNHANS        MR MM MGOGOSHE            .00       .00       .00       .00       .00                 .00               48.00   3265.92       .00       .00            48.00   4167.36    Y</t>
  </si>
  <si>
    <t>WATER JAMES KLEYNHANS        MR ME BANISI              .00       .00       .00       .00       .00                 .00               24.00   1383.12       .00       .00            24.00   1946.52    Y</t>
  </si>
  <si>
    <t>WATER JAMES KLEYNHANS        MR MN MANTLA            36.00   6224.04       .00       .00       .00                 .00               36.00   2074.68       .00       .00            72.00   9200.16    Y</t>
  </si>
  <si>
    <t>WATER JAMES KLEYNHANS        MR NL SMILE               .00       .00       .00       .00       .00                 .00               48.00   2766.24       .00       .00            48.00   3667.68</t>
  </si>
  <si>
    <t>WATER JAMES KLEYNHANS        MR BW MONDI               .00       .00       .00       .00       .00                 .00               48.00   1603.68       .00       .00            48.00   2505.12</t>
  </si>
  <si>
    <t>01 MAKANA MUNICIPALITY-SAL                OVERIME HOURS REPORT                  PRINTED ON 2022/09/0(16:00)  FOR 2022/08/25        PAGE     4</t>
  </si>
  <si>
    <t>WATER JAMES KLEYNHANS                                79.50  18309.00     15.00   5009.08       .00                 .00              252.00  14473.20       .00       .00           346.50  43763.32</t>
  </si>
  <si>
    <t>WATER RETICULATION           MR T JULY               26.00   2864.55      4.00    587.60       .00                 .00                 .00       .00       .00       .00            30.00   3452.15</t>
  </si>
  <si>
    <t>WATER RETICULATION           MR D NGQINZI            26.50   2919.64     10.00   1469.00       .00                 .00                 .00       .00       .00       .00            36.50   4388.64    Y</t>
  </si>
  <si>
    <t>WATER RETICULATION           MR LL BASIE             30.50   3360.34     10.00   1469.00       .00                 .00                 .00       .00       .00       .00            40.50   4829.34    Y</t>
  </si>
  <si>
    <t>WATER RETICULATION           MR A HAWULANA           26.50   2919.63     10.00   1624.10       .00                 .00                 .00       .00       .00       .00            36.50   4543.73    Y</t>
  </si>
  <si>
    <t>WATER RETICULATION           MR S JACK               19.00   2093.33      7.50   1101.75       .00                 .00                 .00       .00       .00       .00            26.50   3195.08    Y</t>
  </si>
  <si>
    <t>WATER RETICULATION           MR M MNTWINI            52.00   9870.00     11.00       .00       .00                 .00                 .00       .00       .00       .00            63.00   9870.00    Y</t>
  </si>
  <si>
    <t>WATER RETICULATION           MR KB MANYATI            3.00    689.45      6.00   1838.52       .00                 .00                 .00       .00       .00       .00             9.00   2527.97    Y</t>
  </si>
  <si>
    <t>WATER RETICULATION           MR L MLOLA              64.00   8977.20      8.00       .00       .00                 .00                 .00       .00       .00       .00            72.00   8977.20    Y</t>
  </si>
  <si>
    <t>WATER RETICULATION           MR MT MFECANE           63.00   6915.60     17.00       .00       .00                 .00                 .00       .00       .00       .00            80.00   6915.60    Y</t>
  </si>
  <si>
    <t>WATER RETICULATION           MR LM DLAMINI           12.00   4872.24      7.50   4060.20       .00                 .00                 .00       .00       .00       .00            19.50   8932.44    Y</t>
  </si>
  <si>
    <t>WATER RETICULATION           MR A BRUINTJIES         60.00   6012.90     24.00       .00       .00                 .00                 .00       .00       .00       .00            84.00   6012.90    Y</t>
  </si>
  <si>
    <t>WATER RETICULATION           MR C BASSON             39.50   6829.75     10.00    935.05       .00                 .00                 .00       .00       .00       .00            49.50   7764.80    N</t>
  </si>
  <si>
    <t>WATER RETICULATION           MR MN NTLOKWANA         29.00   2906.24      7.00    935.34       .00                 .00                 .00       .00       .00       .00            36.00   3841.58    Y</t>
  </si>
  <si>
    <t>WATER RETICULATION           MRS F HLANGANA          41.00   4008.60     12.00       .00       .00                 .00                 .00       .00       .00       .00            53.00   4008.60    Y</t>
  </si>
  <si>
    <t>WATER RETICULATION           MS N KAYINGANA          24.00   2405.16      4.00    534.48       .00                 .00                 .00       .00       .00       .00            28.00   2939.64</t>
  </si>
  <si>
    <t>WATER RETICULATION           MRS N MANTLA            36.00   3607.74       .00       .00       .00                 .00               36.00   1202.76       .00       .00            72.00   5711.94    Y</t>
  </si>
  <si>
    <t>WATER RETICULATION           MR T MTWECU             15.00   1503.23       .00       .00       .00                 .00                 .00       .00       .00       .00            15.00   1503.23    Y</t>
  </si>
  <si>
    <t>WATER RETICULATION           MR MV NGUMBELA          26.00   2605.59     14.00   1870.68       .00                 .00                 .00       .00       .00       .00            40.00   4476.27    Y</t>
  </si>
  <si>
    <t>WATER RETICULATION           MR N BHANCI             21.00   2104.52       .00       .00       .00                 .00                 .00       .00       .00       .00            21.00   2104.52    Y</t>
  </si>
  <si>
    <t>WATER RETICULATION           MR PB DYUBULU           48.00   4407.00       .00       .00       .00                 .00               24.00    881.52       .00       .00            72.00   6152.40    Y</t>
  </si>
  <si>
    <t>WATER RETICULATION           MR S GQOSHA             36.00   3607.74     27.00    534.48       .00                 .00                 .00       .00       .00       .00            63.00   4142.22    Y</t>
  </si>
  <si>
    <t>WATER RETICULATION           MR SI DYONGOMAN         24.00   2405.16     14.00   1870.68       .00                 .00                 .00       .00       .00       .00            38.00   4275.84</t>
  </si>
  <si>
    <t>WATER RETICULATION           MS NT JACK              23.00   2304.95      7.00    935.34       .00                 .00                 .00       .00       .00       .00            30.00   3240.29</t>
  </si>
  <si>
    <t>WATER RETICULATION           MS P MKA                 9.00    901.94      4.00    534.48       .00                 .00                 .00       .00       .00       .00            13.00   1436.42    Y</t>
  </si>
  <si>
    <t>WATER RETICULATION                                  754.00  91092.50    214.00  20300.70       .00                 .00               60.00   2084.28       .00       .00          1028.00 115242.80</t>
  </si>
  <si>
    <t>ELECTRICITY DISTRIBUTION     MR DB GOMBA             13.00   1432.28       .00       .00       .00                 .00                 .00       .00       .00       .00            13.00   1474.54    Y</t>
  </si>
  <si>
    <t>01 MAKANA MUNICIPALITY-SAL                OVERIME HOURS REPORT                  PRINTED ON 2022/09/0(16:00)  FOR 2022/08/25        PAGE     5</t>
  </si>
  <si>
    <t>ELECTRICITY DISTRIBUTION     MR L MBUYEPHI            8.00   1974.00     15.50   5099.50       .00                 .00                 .00       .00       .00       .00            23.50   7186.18    Y</t>
  </si>
  <si>
    <t>ELECTRICITY DISTRIBUTION     MR X QHINGA               .00       .00     13.00   1909.70       .00                 .00                 .00       .00       .00       .00            13.00   1951.96    Y</t>
  </si>
  <si>
    <t>ELECTRICITY DISTRIBUTION     MR AD SPHERE             6.00    661.05       .00       .00       .00                 .00                 .00       .00       .00       .00             6.00    679.83    Y</t>
  </si>
  <si>
    <t>ELECTRICITY DISTRIBUTION     MISS NY KALASE          10.00   1101.75       .00       .00       .00                 .00                 .00       .00       .00       .00            10.00   1195.65    Y</t>
  </si>
  <si>
    <t>ELECTRICITY DISTRIBUTION     MR M DUDA               19.00   2301.66       .00       .00       .00                 .00                 .00       .00       .00       .00            19.00   2447.21    Y</t>
  </si>
  <si>
    <t>ELECTRICITY DISTRIBUTION     MR VX GONGQA             9.50   1265.40      8.00   1420.80       .00                 .00                 .00       .00       .00       .00            17.50   2714.37    Y</t>
  </si>
  <si>
    <t>ELECTRICITY DISTRIBUTION     MR SA MAFANI             2.00    242.28      1.00    655.12       .00                 .00                 .00       .00       .00       .00             3.00    897.40    Y</t>
  </si>
  <si>
    <t>ELECTRICITY DISTRIBUTION     MR DA DOUDES            13.50   1635.39       .00       .00       .00                 .00                 .00       .00       .00       .00            13.50   1691.73    Y</t>
  </si>
  <si>
    <t>ELECTRICITY DISTRIBUTION     MR MM NTSHOKO            1.50    165.26      8.00   1175.20       .00                 .00                 .00       .00       .00       .00             9.50   1368.63    Y</t>
  </si>
  <si>
    <t>ELECTRICITY DISTRIBUTION     MR S MTANA               6.50    787.41       .00       .00       .00                 .00                 .00       .00       .00       .00             6.50    824.97    Y</t>
  </si>
  <si>
    <t>ELECTRICITY DISTRIBUTION     MR AP HLUTHA            24.00   2907.36     10.00   1615.20       .00                 .00                 .00       .00       .00       .00            34.00   4729.14    Y</t>
  </si>
  <si>
    <t>ELECTRICITY DISTRIBUTION     MR S LANGA               5.50   1357.13      8.00   2632.00       .00                 .00                 .00       .00       .00       .00            13.50   4017.30    Y</t>
  </si>
  <si>
    <t>ELECTRICITY DISTRIBUTION     MISS NA MLOTANA         14.50   3577.88       .00       .00       .00                 .00                 .00       .00       .00       .00            14.50   3667.09    Y</t>
  </si>
  <si>
    <t>ELECTRICITY DISTRIBUTION     MR TH HULUSHE           19.50   2306.95       .00       .00       .00                 .00                 .00       .00       .00       .00            19.50   2414.94    Y</t>
  </si>
  <si>
    <t>ELECTRICITY DISTRIBUTION     MR SC RAMBA             26.50   6538.88      4.50   1480.50       .00                 .00                 .00       .00       .00       .00            31.00   8221.27    Y</t>
  </si>
  <si>
    <t>ELECTRICITY DISTRIBUTION     MR L TYALA              24.00   2405.16     24.00   3206.88       .00                 .00                 .00       .00       .00       .00            48.00   5612.04    Y</t>
  </si>
  <si>
    <t>ELECTRICITY DISTRIBUTION     MR N LUPUWANA            5.00   1233.75       .00       .00       .00                 .00                 .00       .00       .00       .00             5.00   1280.70    Y</t>
  </si>
  <si>
    <t>ELECTRICITY DISTRIBUTION     MR S SOMYA              12.50   3234.38       .00       .00       .00                 .00                 .00       .00       .00       .00            12.50   3295.42    Y</t>
  </si>
  <si>
    <t>ELECTRICITY DISTRIBUTION     MR KR NGONYAMA           4.00    987.00       .00       .00       .00                 .00                 .00       .00       .00       .00             4.00   1024.56    Y</t>
  </si>
  <si>
    <t>ELECTRICITY DISTRIBUTION                            224.50  36114.97     92.00  19194.90       .00                 .00                 .00       .00       .00       .00           316.50  56694.93</t>
  </si>
  <si>
    <t>CITY HALL &amp; OFFICES          MISS P BUWA             18.00   1846.80      4.00    547.20       .00                 .00                 .00       .00       .00       .00            22.00   2394.00</t>
  </si>
  <si>
    <t>CITY HALL &amp; OFFICES                                  18.00   1846.80      4.00    547.20       .00                 .00                 .00       .00       .00       .00            22.00   2394.00</t>
  </si>
  <si>
    <t>COMMUNITY HALLS              MR MS NKONTSO           20.00   2422.80     11.00   1776.72       .00                 .00                 .00       .00       .00       .00            31.00   4199.52    0</t>
  </si>
  <si>
    <t>COMMUNITY HALLS              MR VM NQEBEYA           14.00   2149.98     11.00   2252.36       .00                 .00                 .00       .00       .00       .00            25.00   4402.34</t>
  </si>
  <si>
    <t>COMMUNITY HALLS              MR S MIZE                4.00    520.26      6.00   1040.52       .00                 .00                 .00       .00       .00       .00            10.00   1560.78</t>
  </si>
  <si>
    <t>COMMUNITY HALLS              MR L MSUTWANA            8.00    881.40       .00       .00       .00                 .00                 .00       .00       .00       .00             8.00    881.40</t>
  </si>
  <si>
    <t>COMMUNITY HALLS              MRS N MALGAS             8.50    893.14     15.00   2101.50       .00                 .00                 .00       .00       .00       .00            23.50   2994.64</t>
  </si>
  <si>
    <t>01 MAKANA MUNICIPALITY-SAL                OVERIME HOURS REPORT                  PRINTED ON 2022/09/0(16:00)  FOR 2022/08/25        PAGE     6</t>
  </si>
  <si>
    <t>COMMUNITY HALLS                                      54.50   6867.58     43.00   7171.10       .00                 .00                 .00       .00       .00       .00            97.50  14038.68</t>
  </si>
  <si>
    <t>FINANCE ADMINISTRATION       MR D BODILL             21.50   4087.04     18.00   4562.28       .00                 .00                 .00       .00       .00       .00            39.50   8649.32    0</t>
  </si>
  <si>
    <t>FINANCE ADMINISTRATION                               21.50   4087.04     18.00   4562.28       .00                 .00                 .00       .00       .00       .00            39.50   8649.32</t>
  </si>
  <si>
    <t>STORES                       MR L MAGALELA            7.00    847.98      2.00    655.13       .00                 .00                 .00       .00       .00       .00             9.00   1521.89</t>
  </si>
  <si>
    <t>STORES                                                7.00    847.98      2.00    655.13       .00                 .00                 .00       .00       .00       .00             9.00   1521.89</t>
  </si>
  <si>
    <t>CEMETERIES                   MR SE KULA              29.00   3597.45      7.00   1157.80       .00                 .00                 .00       .00       .00       .00            36.00   4755.25</t>
  </si>
  <si>
    <t>CEMETERIES                   MS V DYANTYI            25.00   2754.38     15.00   2203.50       .00                 .00                 .00       .00       .00       .00            40.00   4957.88</t>
  </si>
  <si>
    <t>CEMETERIES                                           54.00   6351.83     22.00   3361.30       .00                 .00                 .00       .00       .00       .00            76.00   9713.13</t>
  </si>
  <si>
    <t>COMMONAGE                    MS N SEPTEMBER          22.50   2538.34     14.50   2181.09       .00                 .00                 .00       .00       .00       .00            37.00   4719.43</t>
  </si>
  <si>
    <t>COMMONAGE                    MR PZ NDWAYANA           9.00    901.94      6.00    801.72       .00                 .00                 .00       .00       .00       .00            15.00   1703.66</t>
  </si>
  <si>
    <t>COMMONAGE                    MR A NQUMA               9.00    901.94      6.00    801.72       .00                 .00                 .00       .00       .00       .00            15.00   1703.66</t>
  </si>
  <si>
    <t>COMMONAGE                                            40.50   4342.22     26.50   3784.53       .00                 .00                 .00       .00       .00       .00            67.00   8126.75</t>
  </si>
  <si>
    <t>DOMESTIC REFUSE              MR MZ NAZO               3.00    657.49      3.00   1185.23       .00                 .00                 .00       .00       .00       .00             6.00   1842.72    0</t>
  </si>
  <si>
    <t>DOMESTIC REFUSE              MS NJ CHRISJAN          28.00   4840.92     11.50   2650.98       .00                 .00                 .00       .00       .00       .00            39.50   7491.90</t>
  </si>
  <si>
    <t>DOMESTIC REFUSE              MR MD HLALOWA            1.00    100.22      3.50    541.95       .00                 .00                 .00       .00       .00       .00             4.50    642.17</t>
  </si>
  <si>
    <t>DOMESTIC REFUSE                                      32.00   5598.63     18.00   4378.16       .00                 .00                 .00       .00       .00       .00            50.00   9976.79</t>
  </si>
  <si>
    <t>PARKS TRANSPORT              MR NM TATA               9.00   1349.60      6.00   1199.64       .00                 .00                 .00       .00       .00       .00            15.00   2549.24</t>
  </si>
  <si>
    <t>PARKS TRANSPORT              MR M MAGWALA            27.00   3429.95      2.00    686.97       .00                 .00                 .00       .00       .00       .00            29.00   4116.92</t>
  </si>
  <si>
    <t>PARKS TRANSPORT                                      36.00   4779.55      8.00   1886.61       .00                 .00                 .00       .00       .00       .00            44.00   6666.16</t>
  </si>
  <si>
    <t>FIRE CONTROL                 MR VD VATELA            10.00   2071.65     10.00   2762.20       .00                 .00               24.00   1657.44       .00       .00            44.00   6491.29    Y</t>
  </si>
  <si>
    <t>FIRE CONTROL                 MR FM MAPALING            .00       .00     10.00   3184.80       .00                 .00                 .00       .00       .00       .00            10.00   3184.80    Y</t>
  </si>
  <si>
    <t>FIRE CONTROL                 MR GH FELIX               .00       .00       .00       .00       .00                 .00               36.00   2208.24       .00       .00            36.00   2208.24    Y</t>
  </si>
  <si>
    <t>FIRE CONTROL                 MR M MANKAYI            12.00   2208.06       .00       .00       .00                 .00               24.00   1472.16       .00       .00            36.00   3680.22    Y</t>
  </si>
  <si>
    <t>01 MAKANA MUNICIPALITY-SAL                OVERIME HOURS REPORT                  PRINTED ON 2022/09/0(16:00)  FOR 2022/08/25        PAGE     7</t>
  </si>
  <si>
    <t>FIRE CONTROL                 MR ME TEMBENI           18.00   3312.09       .00       .00       .00                 .00               24.00   1472.16       .00       .00            42.00   4784.25    Y</t>
  </si>
  <si>
    <t>FIRE CONTROL                 MR MR NTSHO               .00       .00     10.00   2762.20       .00                 .00               24.00   1657.44       .00       .00            34.00   4419.64    Y</t>
  </si>
  <si>
    <t>FIRE CONTROL                 MR TJ SMAYILE             .00       .00       .00       .00       .00                 .00               36.00   2408.76       .00       .00            36.00   2408.76    Y</t>
  </si>
  <si>
    <t>FIRE CONTROL                 MISS N NGQAKAYI         10.00   2071.65       .00       .00       .00                 .00               24.00   1657.44       .00       .00            34.00   3729.09    Y</t>
  </si>
  <si>
    <t>FIRE CONTROL                 MR MEB BOOI              8.00   1450.32       .00       .00       .00                 .00               24.00   1450.32       .00       .00            32.00   2900.64    Y</t>
  </si>
  <si>
    <t>FIRE CONTROL                 MR AT BOMA               8.00   1605.72     10.00   2676.20       .00                 .00               24.00   1605.84       .00       .00            42.00   5887.76    Y</t>
  </si>
  <si>
    <t>FIRE CONTROL                 MR MM MANCAM            18.00   3612.87       .00       .00       .00                 .00               24.00   1605.84       .00       .00            42.00   5218.71    Y</t>
  </si>
  <si>
    <t>FIRE CONTROL                 MR M MARAWU             18.00   3084.75       .00       .00       .00                 .00               24.00   1371.12       .00       .00            42.00   4455.87    Y</t>
  </si>
  <si>
    <t>FIRE CONTROL                 MRS PL MBANE             8.00   1605.72       .00       .00       .00                 .00               36.00   2408.76       .00       .00            44.00   4014.48    Y</t>
  </si>
  <si>
    <t>FIRE CONTROL                 MRS NP NGCESE            8.00   1495.44       .00       .00       .00                 .00               24.00   1495.44       .00       .00            32.00   2990.88    Y</t>
  </si>
  <si>
    <t>FIRE CONTROL                 MR ZC NDOLO             10.00   1762.65       .00       .00       .00                 .00               24.00   1410.24       .00       .00            34.00   3172.89    Y</t>
  </si>
  <si>
    <t>FIRE CONTROL                 MS NJ SIKO                .00       .00       .00       .00       .00                 .00               12.00    735.24       .00       .00            12.00    735.24    Y</t>
  </si>
  <si>
    <t>FIRE CONTROL                 MR NA SCHEEPERS           .00       .00       .00       .00       .00                 .00               24.00   1580.64       .00       .00            24.00   1580.64    Y</t>
  </si>
  <si>
    <t>FIRE CONTROL                 MR QW SKEYI             10.00   1929.45       .00       .00       .00                 .00               24.00   1543.68       .00       .00            34.00   3473.13    Y</t>
  </si>
  <si>
    <t>FIRE CONTROL                 MS NVM MKELE              .00       .00     10.00   2453.40       .00                 .00               24.00   1472.16       .00       .00            34.00   3925.56    Y</t>
  </si>
  <si>
    <t>FIRE CONTROL                 MR JI POTBERG             .00       .00       .00       .00       .00                 .00               36.00   2074.68     12.00   1383.12            48.00   3457.80    Y</t>
  </si>
  <si>
    <t>FIRE CONTROL                 MRS NJ SOMEKETA           .00       .00       .00       .00       .00                 .00               36.00   2568.60       .00       .00            36.00   2568.60    Y</t>
  </si>
  <si>
    <t>FIRE CONTROL                 MR T KASPER             10.00   1728.90       .00       .00       .00                 .00               12.00    691.56       .00       .00            22.00   2420.46    Y</t>
  </si>
  <si>
    <t>FIRE CONTROL                 MR D MKHAZA             18.00   3112.02       .00       .00       .00                 .00               24.00   1383.12       .00       .00            42.00   4495.14    Y</t>
  </si>
  <si>
    <t>FIRE CONTROL                 MRS VJ JEZI               .00       .00       .00       .00       .00                 .00               24.00   1144.32       .00       .00            24.00   1144.32    Y</t>
  </si>
  <si>
    <t>FIRE CONTROL                 MR L SONGONGO             .00       .00       .00       .00       .00                 .00               12.00    572.16       .00       .00            12.00    572.16    Y</t>
  </si>
  <si>
    <t>FIRE CONTROL                 MR NT TLANJENI           8.00   1383.12       .00       .00       .00                 .00               36.00   2074.68       .00       .00            44.00   3457.80    Y</t>
  </si>
  <si>
    <t>FIRE CONTROL                 MS NC HAARMANS            .00       .00       .00       .00       .00                 .00               48.00   2234.88       .00       .00            48.00   2234.88</t>
  </si>
  <si>
    <t>FIRE CONTROL                 MS F BOOI                 .00       .00       .00       .00       .00                 .00               24.00   1117.44       .00       .00            24.00   1117.44</t>
  </si>
  <si>
    <t>FIRE CONTROL                 MR BL LOMBO             18.00   2397.60       .00       .00       .00                 .00               24.00   1065.60       .00       .00            42.00   3463.20</t>
  </si>
  <si>
    <t>FIRE CONTROL                 MR EA BOBATYANI           .00       .00       .00       .00       .00                 .00               12.00    532.80       .00       .00            12.00    532.80</t>
  </si>
  <si>
    <t>FIRE CONTROL                                        192.00  34832.01     50.00  13838.80       .00                 .00              744.00  44672.76     12.00   1383.12           998.00  94726.69</t>
  </si>
  <si>
    <t>RIEBEECK EAST LIBRARY        MS NV FORTUIN            4.00    572.10      4.00    762.80       .00                 .00                 .00       .00       .00       .00             8.00   1334.90</t>
  </si>
  <si>
    <t>01 MAKANA MUNICIPALITY-SAL                OVERIME HOURS REPORT                  PRINTED ON 2022/09/0(16:00)  FOR 2022/08/25        PAGE     8</t>
  </si>
  <si>
    <t>RIEBEECK EAST LIBRARY                                 4.00    572.10      4.00    762.80       .00                 .00                 .00       .00       .00       .00             8.00   1334.90</t>
  </si>
  <si>
    <t>LIBRARY HILL STREET          MRS NA JAHA             10.00   1101.75     18.00   2644.20       .00                 .00                 .00       .00       .00       .00            28.00   3745.95</t>
  </si>
  <si>
    <t>LIBRARY HILL STREET          MR T KILANI              6.00    645.57      7.00   1004.22       .00                 .00                 .00       .00       .00       .00            13.00   1649.79</t>
  </si>
  <si>
    <t>LIBRARY HILL STREET                                  16.00   1747.32     25.00   3648.42       .00                 .00                 .00       .00       .00       .00            41.00   5395.74</t>
  </si>
  <si>
    <t>PUBLIC HEALTH                MS N ONCEYA             16.50   1692.90     11.50   1573.20       .00                 .00                 .00       .00       .00       .00            28.00   3266.10</t>
  </si>
  <si>
    <t>PUBLIC HEALTH                MR Z MPIYANE             3.00    429.08       .00       .00       .00                 .00                 .00       .00       .00       .00             3.00    429.08</t>
  </si>
  <si>
    <t>PUBLIC HEALTH                                        19.50   2121.98     11.50   1573.20       .00                 .00                 .00       .00       .00       .00            31.00   3695.18</t>
  </si>
  <si>
    <t>NURSERY                      MS TZ MTHWAKO           22.50   2254.84     14.50   1937.49       .00                 .00                 .00       .00       .00       .00            37.00   4192.33</t>
  </si>
  <si>
    <t>NURSERY                                              22.50   2254.84     14.50   1937.49       .00                 .00                 .00       .00       .00       .00            37.00   4192.33</t>
  </si>
  <si>
    <t>SANITATION GENERAL           MR Z MBELEKA             5.00    550.88      5.00    734.50       .00                 .00                 .00       .00       .00       .00            10.00   1285.38    0</t>
  </si>
  <si>
    <t>SANITATION GENERAL           MR JL THOMAS            15.00   3287.48     11.50   3360.53       .00                 .00                 .00       .00       .00       .00            26.50   6648.01</t>
  </si>
  <si>
    <t>SANITATION GENERAL           MR W GORA                3.00    330.53       .00       .00       .00                 .00                 .00       .00       .00       .00             3.00    330.53</t>
  </si>
  <si>
    <t>SANITATION GENERAL           MRS P TYUPU             22.50   2725.65     14.50   2342.04       .00                 .00                 .00       .00       .00       .00            37.00   5067.69</t>
  </si>
  <si>
    <t>SANITATION GENERAL           MR X KUNIRI             24.00   2644.20     11.50   1689.35       .00                 .00                 .00       .00       .00       .00            35.50   4333.55</t>
  </si>
  <si>
    <t>SANITATION GENERAL           MS BN MGCONGCO          22.50   2725.65     14.50   2342.04       .00                 .00                 .00       .00       .00       .00            37.00   5067.69</t>
  </si>
  <si>
    <t>SANITATION GENERAL           MR LB MADINDA           18.00   2079.55     11.50   1771.46       .00                 .00                 .00       .00       .00       .00            29.50   3851.01</t>
  </si>
  <si>
    <t>SANITATION GENERAL           MR ET MANTLA            18.00   1983.15       .00       .00       .00                 .00                 .00       .00       .00       .00            18.00   1983.15</t>
  </si>
  <si>
    <t>SANITATION GENERAL           MR S JACK               20.00   2203.50     11.50   1689.35       .00                 .00                 .00       .00       .00       .00            31.50   3892.85</t>
  </si>
  <si>
    <t>SANITATION GENERAL           MS LC YILANI            22.50   2478.94     14.50   2130.05       .00                 .00                 .00       .00       .00       .00            37.00   4608.99</t>
  </si>
  <si>
    <t>SANITATION GENERAL           MR DC MZIZI              6.00    661.05      3.00    595.80       .00                 .00                 .00       .00       .00       .00             9.00   1256.85</t>
  </si>
  <si>
    <t>SANITATION GENERAL           MR YS JONGILE           23.00   3063.60     14.00   2486.40       .00                 .00                 .00       .00       .00       .00            37.00   5550.00</t>
  </si>
  <si>
    <t>SANITATION GENERAL           MR KI RALO               7.50   1124.66      8.00   1599.52       .00                 .00                 .00       .00       .00       .00            15.50   2724.18</t>
  </si>
  <si>
    <t>SANITATION GENERAL           MR LS KEWUTI            10.00   1499.55      4.00    799.76       .00                 .00                 .00       .00       .00       .00            14.00   2299.31</t>
  </si>
  <si>
    <t>SANITATION GENERAL           MRS SN HULUSHE          19.50   1954.19     11.50   1536.63       .00                 .00                 .00       .00       .00       .00            31.00   3490.82</t>
  </si>
  <si>
    <t>SANITATION GENERAL           MS PA LAMANI            22.50   2254.84     14.50   1937.49       .00                 .00                 .00       .00       .00       .00            37.00   4192.33</t>
  </si>
  <si>
    <t>SANITATION GENERAL           MRS NJ MAGOBIYANE       22.50   2254.84     14.50   1937.49       .00                 .00                 .00       .00       .00       .00            37.00   4192.33</t>
  </si>
  <si>
    <t>01 MAKANA MUNICIPALITY-SAL                OVERIME HOURS REPORT                  PRINTED ON 2022/09/0(16:00)  FOR 2022/08/25        PAGE     9</t>
  </si>
  <si>
    <t>SANITATION GENERAL           MISS NP MTHATHI         22.50   2254.84     14.50   1937.49       .00                 .00                 .00       .00       .00       .00            37.00   4192.33</t>
  </si>
  <si>
    <t>SANITATION GENERAL           MS NM NASE               6.00    601.29      3.00    541.95       .00                 .00                 .00       .00       .00       .00             9.00   1143.24</t>
  </si>
  <si>
    <t>SANITATION GENERAL           MRS NF DUDE             19.50   1954.19     11.50   1536.63       .00                 .00                 .00       .00       .00       .00            31.00   3490.82</t>
  </si>
  <si>
    <t>SANITATION GENERAL           MRS L ZATHU             19.50   1954.19     14.50   1937.49       .00                 .00                 .00       .00       .00       .00            34.00   3891.68</t>
  </si>
  <si>
    <t>SANITATION GENERAL                                  349.00  40586.77    207.50  32905.97       .00                 .00                 .00       .00       .00       .00           556.50  73492.74</t>
  </si>
  <si>
    <t>TRAFFIC                      MISS L MACKENZIE        18.00   3673.89      8.00   2177.12       .00                 .00                8.00    544.32       .00       .00            34.00   6414.11</t>
  </si>
  <si>
    <t>TRAFFIC                      MR FP OERSON            27.00   5510.84     12.00   3265.68       .00                 .00               12.00    816.48       .00       .00            51.00   9677.51</t>
  </si>
  <si>
    <t>TRAFFIC                      MR STM JACOBS           26.00   5306.73     12.00   3265.68       .00                 .00               12.00    816.48       .00       .00            50.00   9464.01</t>
  </si>
  <si>
    <t>TRAFFIC                      MS Z MBULALI            26.00   4390.23     12.00   2701.68       .00                 .00               12.00    675.48       .00       .00            50.00   7842.51</t>
  </si>
  <si>
    <t>TRAFFIC                      MR UR AUSTIN            26.00   4390.23      8.00   1801.12       .00                 .00                8.00    450.32       .00       .00            42.00   6707.40</t>
  </si>
  <si>
    <t>TRAFFIC                      MR KG REDCLIFFE         26.00   4390.23      8.00   1801.12       .00                 .00                8.00    450.32       .00       .00            42.00   6773.13</t>
  </si>
  <si>
    <t>TRAFFIC                      MS NZ MPAMBANI          10.00   1609.65     10.00   2146.20       .00                 .00                 .00       .00       .00       .00            20.00   3755.85</t>
  </si>
  <si>
    <t>TRAFFIC                                             159.00  29271.80     70.00  17158.60       .00                 .00               60.00   3753.40       .00       .00           289.00  50634.52</t>
  </si>
  <si>
    <t>SPORTS GROUNDS               MR DP ZANI              25.00   3028.50     10.00   1615.20       .00                 .00                 .00       .00       .00       .00            35.00   4643.70</t>
  </si>
  <si>
    <t>SPORTS GROUNDS               MR V BOSI               21.00   2426.13       .00       .00       .00                 .00                 .00       .00       .00       .00            21.00   2426.13</t>
  </si>
  <si>
    <t>SPORTS GROUNDS               MISS NJ PLANGA          28.00   2806.02      7.00    935.34       .00                 .00                 .00       .00       .00       .00            35.00   3741.36</t>
  </si>
  <si>
    <t>SPORTS GROUNDS               MR NG GEORGE            32.00   3206.88      8.00   1068.96       .00                 .00                 .00       .00       .00       .00            40.00   4275.84</t>
  </si>
  <si>
    <t>SPORTS GROUNDS               MR L BUDAZA             24.00   2405.16      2.00    541.95       .00                 .00                 .00       .00       .00       .00            26.00   2947.11</t>
  </si>
  <si>
    <t>SPORTS GROUNDS               MR M GOLIATH            21.00   2104.52       .00       .00       .00                 .00                 .00       .00       .00       .00            21.00   2104.52</t>
  </si>
  <si>
    <t>SPORTS GROUNDS               MR HL BRUINTJIES        16.00   1603.44     16.00   2137.92       .00                 .00                 .00       .00       .00       .00            32.00   3741.36</t>
  </si>
  <si>
    <t>SPORTS GROUNDS                                      167.00  17580.65     43.00   6299.37       .00                 .00                 .00       .00       .00       .00           210.00  23880.02</t>
  </si>
  <si>
    <t>STR ISLANDS &amp; VERGES         MISS JV NZAYO           22.50   2926.46     14.50   2514.59       .00                 .00                 .00       .00       .00       .00            37.00   5441.05</t>
  </si>
  <si>
    <t>STR ISLANDS &amp; VERGES         MS N KOLISI             20.00   2601.30     13.00   2254.46       .00                 .00                 .00       .00       .00       .00            33.00   4855.76</t>
  </si>
  <si>
    <t>STR ISLANDS &amp; VERGES         MRS TR STAMPER-BUWA     27.00   3511.76      2.00    703.40       .00                 .00                 .00       .00       .00       .00            29.00   4215.16</t>
  </si>
  <si>
    <t>STR ISLANDS &amp; VERGES         MR M MADYO              39.00   5194.80     19.00    720.32       .00                 .00                 .00       .00       .00       .00            58.00   5915.12</t>
  </si>
  <si>
    <t>STR ISLANDS &amp; VERGES         MR L MALETHE            20.00   2203.50     12.00   1909.70       .00                 .00                 .00       .00       .00       .00            32.00   4113.20</t>
  </si>
  <si>
    <t>STR ISLANDS &amp; VERGES         MS NP DAVANI            22.50   2254.84     14.50   1937.49       .00                 .00                 .00       .00       .00       .00            37.00   4192.33</t>
  </si>
  <si>
    <t>01 MAKANA MUNICIPALITY-SAL                OVERIME HOURS REPORT                  PRINTED ON 2022/09/0(16:00)  FOR 2022/08/25        PAGE    10</t>
  </si>
  <si>
    <t>STR ISLANDS &amp; VERGES         MS L MINI               45.00   4008.60     16.00       .00       .00                 .00                 .00       .00       .00       .00            61.00   4008.60</t>
  </si>
  <si>
    <t>STR ISLANDS &amp; VERGES                                196.00  22701.26     91.00  10039.96       .00                 .00                 .00       .00       .00       .00           287.00  32741.22</t>
  </si>
  <si>
    <t>3301.50 440904.77   1267.00 193451.87       .00                 .00             1656.00  94764.04     12.00   1383.12          6236.50 748848.28</t>
  </si>
  <si>
    <t>10 MAKANA MUNICIPALITY-SAL2               OVERIME HOURS REPORT                  PRINTED ON 2022/09/0(16:01)  FOR 2022/08/25        PAGE     1</t>
  </si>
  <si>
    <t>WATER RETICULATION           MR L PETER              20.50   2019.66     19.50   2561.52       .00                 .00                 .00       .00       .00       .00            40.00   4581.18    Y</t>
  </si>
  <si>
    <t>WATER RETICULATION           MR EM RALO              18.00   1659.96     24.50   3012.52       .00                 .00                 .00       .00       .00       .00            42.50   4672.48    Y</t>
  </si>
  <si>
    <t>WATER RETICULATION                                   38.50   3679.62     44.00   5574.04       .00                 .00                 .00       .00       .00       .00            82.50   9253.66</t>
  </si>
  <si>
    <t>COMMONAGE                    MR V KONDILE            14.00   1379.28       .00       .00       .00                 .00                 .00       .00       .00       .00            14.00   1379.28</t>
  </si>
  <si>
    <t>COMMONAGE                                            14.00   1379.28       .00       .00       .00                 .00                 .00       .00       .00       .00            14.00   1379.28</t>
  </si>
  <si>
    <t>DOMESTIC REFUSE              MR MW NTSHOKO           12.00   1353.78     11.00   1654.62       .00                 .00                 .00       .00       .00       .00            23.00   3008.40    Y</t>
  </si>
  <si>
    <t>DOMESTIC REFUSE                                      12.00   1353.78     11.00   1654.62       .00                 .00                 .00       .00       .00       .00            23.00   3008.40</t>
  </si>
  <si>
    <t>64.50   6412.68     55.00   7228.66       .00                 .00                 .00       .00       .00       .00           119.50  13641.34</t>
  </si>
  <si>
    <t>10 MAKANA MUNICIPALITY-SAL2               OVERIME HOURS REPORT                  PRINTED ON 2022/10/1(11:08)  FOR 2022/09/23        PAGE     1</t>
  </si>
  <si>
    <t>WATER RETICULATION           MR L PETER              18.00   1773.36     18.00   2364.48       .00                 .00                 .00       .00       .00       .00            36.00   4137.84    Y</t>
  </si>
  <si>
    <t>WATER RETICULATION           MR EM RALO              13.00   1198.86      9.50   1168.12       .00                 .00                 .00       .00       .00       .00            22.50   2366.98    Y</t>
  </si>
  <si>
    <t>WATER RETICULATION                                   31.00   2972.22     27.50   3532.60       .00                 .00                 .00       .00       .00       .00            58.50   6504.82</t>
  </si>
  <si>
    <t>DOMESTIC REFUSE              MR MW NTSHOKO           20.00   2256.30     19.00   2857.98       .00                 .00                 .00       .00       .00       .00            39.00   5114.28    Y</t>
  </si>
  <si>
    <t>DOMESTIC REFUSE                                      20.00   2256.30     19.00   2857.98       .00                 .00                 .00       .00       .00       .00            39.00   5114.28</t>
  </si>
  <si>
    <t xml:space="preserve">                                                     65.00   6607.80     46.50   6390.58       .00                 .00                 .00       .00       .00       .00           111.50  12998.38</t>
  </si>
  <si>
    <t>01 MAKANA MUNICIPALITY-SAL                OVERIME HOURS REPORT                  PRINTED ON 2022/10/1(11:07)  FOR 2022/09/23        PAGE     1</t>
  </si>
  <si>
    <t>TECHNICAL ADMINISTRATION     MR MV TABATA            23.00   2594.06     11.00   1654.18       .00                 .00                 .00       .00       .00       .00            34.00   4248.24    Y</t>
  </si>
  <si>
    <t>TECHNICAL ADMINISTRATION                             23.00   2594.06     11.00   1654.18       .00                 .00                 .00       .00       .00       .00            34.00   4248.24</t>
  </si>
  <si>
    <t>ENG DISTR PLANT              MR MG BUDAZA            12.00   1322.10      3.00    595.80       .00                 .00                 .00       .00       .00       .00            15.00   1917.90    Y</t>
  </si>
  <si>
    <t>ENG DISTR PLANT              MR Z PAYI               20.00   2203.50      3.00    595.80       .00                 .00                 .00       .00       .00       .00            23.00   2799.30    Y</t>
  </si>
  <si>
    <t>ENG DISTR PLANT                                      32.00   3525.60      6.00   1191.60       .00                 .00                 .00       .00       .00       .00            38.00   4717.20</t>
  </si>
  <si>
    <t>ENG DISTR TRANSPORT          MR ZJ ZWENI             12.00   1716.30      3.00    773.47       .00                 .00                 .00       .00       .00       .00            15.00   2489.77    Y</t>
  </si>
  <si>
    <t>ENG DISTR TRANSPORT                                  12.00   1716.30      3.00    773.47       .00                 .00                 .00       .00       .00       .00            15.00   2489.77</t>
  </si>
  <si>
    <t>ENG DISTR WORKSHOPS          MR WM DAMANE             9.00   2328.75      5.00   1725.00       .00                 .00                 .00       .00       .00       .00            14.00   4105.40</t>
  </si>
  <si>
    <t>ENG DISTR WORKSHOPS          MR SF MGXOTENI           5.00    635.18      3.00    686.97       .00                 .00                 .00       .00       .00       .00             8.00   1322.15</t>
  </si>
  <si>
    <t>ENG DISTR WORKSHOPS                                  14.00   2963.93      8.00   2411.97       .00                 .00                 .00       .00       .00       .00            22.00   5427.55</t>
  </si>
  <si>
    <t>ENG PAIL REMOVALS            MR S MELANI             11.00   1211.93      3.00    595.80       .00                 .00                 .00       .00       .00       .00            14.00   1807.73    Y</t>
  </si>
  <si>
    <t>ENG PAIL REMOVALS            MR VH NQEBEYA           15.00   1652.63      3.00    595.80       .00                 .00                 .00       .00       .00       .00            18.00   2248.43    Y</t>
  </si>
  <si>
    <t>ENG PAIL REMOVALS            MR ZJ ZWENI               .00       .00       .00       .00       .00                 .00               24.00   1383.12       .00       .00            24.00   2284.56    Y</t>
  </si>
  <si>
    <t>ENG PAIL REMOVALS            MR L NAZO                3.00    300.65      3.00    541.95       .00                 .00                 .00       .00       .00       .00             6.00    842.60    Y</t>
  </si>
  <si>
    <t>ENG PAIL REMOVALS            MR MK JACISA            16.00   1603.44     24.00   3206.88       .00                 .00                 .00       .00       .00       .00            40.00   4810.32    Y</t>
  </si>
  <si>
    <t>ENG PAIL REMOVALS            MR V DOLO               29.00   2906.24      8.00   1068.96       .00                 .00                 .00       .00       .00       .00            37.00   3975.20    Y</t>
  </si>
  <si>
    <t>ENG PAIL REMOVALS            MR TH KAMANA            27.00   2705.81      8.00   1068.96       .00                 .00                 .00       .00       .00       .00            35.00   3774.77    Y</t>
  </si>
  <si>
    <t>ENG PAIL REMOVALS            MR SM MONKIE            32.00   3206.88      8.00   1068.96       .00                 .00                 .00       .00       .00       .00            40.00   4275.84    Y</t>
  </si>
  <si>
    <t>ENG PAIL REMOVALS            MR ME KULA               6.00    601.29      3.00    541.95       .00                 .00                 .00       .00       .00       .00             9.00   1143.24    Y</t>
  </si>
  <si>
    <t>ENG PAIL REMOVALS            MR BR MGQOBELE          12.00   1202.58       .00       .00       .00                 .00                 .00       .00       .00       .00            12.00   1202.58    Y</t>
  </si>
  <si>
    <t>ENG PAIL REMOVALS                                   151.00  15391.45     60.00   8689.26       .00                 .00               24.00   1383.12       .00       .00           235.00  26365.27</t>
  </si>
  <si>
    <t>ENG SEWER ADMIN              MR S THETHANI             .00       .00       .00       .00       .00                 .00                 .00       .00     12.00   1383.12            12.00   1383.12    Y</t>
  </si>
  <si>
    <t>ENG SEWER ADMIN              MR M VAMVA              32.00   5532.48      8.00   1844.16       .00                 .00                 .00       .00       .00       .00            40.00   7376.64    Y</t>
  </si>
  <si>
    <t>ENG SEWER ADMIN                                      32.00   5532.48      8.00   1844.16       .00                 .00                 .00       .00     12.00   1383.12            52.00   8759.76</t>
  </si>
  <si>
    <t>01 MAKANA MUNICIPALITY-SAL                OVERIME HOURS REPORT                  PRINTED ON 2022/10/1(11:07)  FOR 2022/09/23        PAGE     2</t>
  </si>
  <si>
    <t>ENG DISPOSAL WORKS           MR NW MKOLO              6.00   1150.92      2.00   1103.82       .00                 .00               12.00    767.28       .00       .00            20.00   3022.02    Y</t>
  </si>
  <si>
    <t>ENG DISPOSAL WORKS           MR M MZIZI                .00       .00       .00       .00       .00                 .00                 .00       .00       .00       .00              .00    788.76    N</t>
  </si>
  <si>
    <t>ENG DISPOSAL WORKS           MR TD SAKI              22.00   3100.35     11.00   2066.90       .00                 .00               48.00   2255.04       .00       .00            81.00   8323.73    Y</t>
  </si>
  <si>
    <t>ENG DISPOSAL WORKS           MR SC NZWANA             5.00    732.23      5.00    976.30       .00                 .00                 .00       .00     12.00   1171.56            22.00   2880.09    Y</t>
  </si>
  <si>
    <t>ENG DISPOSAL WORKS           MR M SPEELMAN            6.00    661.05       .00       .00       .00                 .00                 .00       .00       .00       .00             6.00    661.05    Y</t>
  </si>
  <si>
    <t>ENG DISPOSAL WORKS           MR M JANUARY             5.00    550.88      5.00    734.50       .00                 .00                 .00       .00       .00       .00            10.00   1285.38    Y</t>
  </si>
  <si>
    <t>ENG DISPOSAL WORKS           MR SG NKOLONGO          11.00   1901.79       .00       .00       .00                 .00               27.00   1556.01      9.00   1037.34            47.00   4495.14    Y</t>
  </si>
  <si>
    <t>ENG DISPOSAL WORKS           MR S METHUSI            16.00   5247.84       .00       .00       .00                 .00                 .00       .00       .00       .00            16.00   5247.84    Y</t>
  </si>
  <si>
    <t>ENG DISPOSAL WORKS           MRS S SOMAGU              .00       .00       .00       .00       .00                 .00               48.00   3265.92       .00       .00            48.00   3265.92    Y</t>
  </si>
  <si>
    <t>ENG DISPOSAL WORKS           MR L PLANGA              5.00    550.88      5.00    734.50       .00                 .00                 .00       .00       .00       .00            10.00   2074.14    Y</t>
  </si>
  <si>
    <t>ENG DISPOSAL WORKS           MR MS MAZUNGULA           .00       .00       .00       .00       .00                 .00               48.00   1603.68       .00       .00            48.00   1603.68</t>
  </si>
  <si>
    <t>ENG DISPOSAL WORKS           MR DA NGQANDANA          5.00    501.08     10.00   1336.20       .00                 .00                 .00       .00       .00       .00            15.00   1837.28</t>
  </si>
  <si>
    <t>ENG DISPOSAL WORKS                                   89.00  15198.74     46.00   8021.18       .00                 .00              183.00   9447.93     21.00   2208.90           339.00  37355.71</t>
  </si>
  <si>
    <t>ENG SEWER RETICULATION       MR R FRANCIS              .00       .00       .00       .00       .00                 .00               48.00   3506.88       .00       .00            48.00   3506.88    Y</t>
  </si>
  <si>
    <t>ENG SEWER RETICULATION       MR JR RALO              12.00   1322.10       .00       .00       .00                 .00                 .00       .00       .00       .00            12.00   1322.10    Y</t>
  </si>
  <si>
    <t>ENG SEWER RETICULATION       MR N KRIEL              21.00   2313.68       .00       .00       .00                 .00                 .00       .00       .00       .00            21.00   2313.68</t>
  </si>
  <si>
    <t>ENG SEWER RETICULATION                               33.00   3635.78       .00       .00       .00                 .00               48.00   3506.88       .00       .00            81.00   7142.66</t>
  </si>
  <si>
    <t>ENG STR FOOTPATHS GUTTERS    MR NA JANUARY            8.00    860.76      8.00   1147.68       .00                 .00                 .00       .00       .00       .00            16.00   2008.44</t>
  </si>
  <si>
    <t>ENG STR FOOTPATHS GUTTERS    MR SE KONDILE           31.00   3415.43      8.00   1175.20       .00                 .00                 .00       .00       .00       .00            39.00   4590.63</t>
  </si>
  <si>
    <t>ENG STR FOOTPATHS GUTTERS                            39.00   4276.19     16.00   2322.88       .00                 .00                 .00       .00       .00       .00            55.00   6599.07</t>
  </si>
  <si>
    <t>WATER CONSERVATION PURIF     MR MM MAKOMBE           20.00   3457.80      3.00    935.01       .00                 .00                 .00       .00       .00       .00            23.00   4392.81    Y</t>
  </si>
  <si>
    <t>WATER CONSERVATION PURIF     MR NW SKEPE             31.00   3415.43      4.00    587.60       .00                 .00                 .00       .00       .00       .00            35.00   4003.03</t>
  </si>
  <si>
    <t>WATER CONSERVATION PURIF     MR SM HANI                .00       .00       .00       .00       .00                 .00               36.00   2568.60     12.00   1712.28            48.00   5069.64    Y</t>
  </si>
  <si>
    <t>WATER CONSERVATION PURIF     MR TJ JILANA            28.00   5398.38     12.00    799.76       .00                 .00               36.00   1799.64       .00       .00            76.00   9237.26    N</t>
  </si>
  <si>
    <t>WATER CONSERVATION PURIF     MR Z NGUMBELA           32.00   3525.60      7.00   1028.30       .00                 .00                 .00       .00       .00       .00            39.00   4553.90    Y</t>
  </si>
  <si>
    <t>01 MAKANA MUNICIPALITY-SAL                OVERIME HOURS REPORT                  PRINTED ON 2022/10/1(11:07)  FOR 2022/09/23        PAGE     3</t>
  </si>
  <si>
    <t>WATER CONSERVATION PURIF     MR H MARAMBANA            .00       .00       .00       .00       .00                 .00                 .00       .00       .00       .00              .00    450.72    Y</t>
  </si>
  <si>
    <t>WATER CONSERVATION PURIF     MR FN MAVELA              .00       .00       .00       .00       .00                 .00               48.00   3677.28       .00       .00            48.00   4578.72    Y</t>
  </si>
  <si>
    <t>WATER CONSERVATION PURIF     MS N MNGXUMA            24.00   4149.36     24.00   5532.48       .00                 .00                 .00       .00       .00       .00            48.00   9681.84    Y</t>
  </si>
  <si>
    <t>WATER CONSERVATION PURIF     MR NM NDOLO             33.00   5705.87      7.00   1613.78       .00                 .00                 .00       .00       .00       .00            40.00   7319.65    N</t>
  </si>
  <si>
    <t>WATER CONSERVATION PURIF     MR MG FAKU              27.00   2905.07      7.00   1004.22       .00                 .00                 .00       .00       .00       .00            34.00   3909.29    Y</t>
  </si>
  <si>
    <t>WATER CONSERVATION PURIF     MR B SPEELMAN           34.00   3658.23       .00       .00       .00                 .00                 .00       .00       .00       .00            34.00   3658.23    Y</t>
  </si>
  <si>
    <t>WATER CONSERVATION PURIF     MR M TOKOTA             32.00   5532.48      8.00   1844.16       .00                 .00                 .00       .00       .00       .00            40.00   7376.64    Y</t>
  </si>
  <si>
    <t>WATER CONSERVATION PURIF     MR T BAVUMA               .00       .00       .00       .00       .00                 .00               24.00    860.88       .00       .00            24.00   1762.32    Y</t>
  </si>
  <si>
    <t>WATER CONSERVATION PURIF     MR EP JACOBS             8.00    860.77      8.00   1147.68       .00                 .00                 .00       .00       .00       .00            16.00   2008.45</t>
  </si>
  <si>
    <t>WATER CONSERVATION PURIF     MR M MBEKELE            10.00   1075.95     15.00   2151.90       .00                 .00                 .00       .00       .00       .00            25.00   3227.85    Y</t>
  </si>
  <si>
    <t>WATER CONSERVATION PURIF     MR MI KOM                 .00       .00      3.00    581.87       .00                 .00                 .00       .00       .00       .00             3.00    581.87    Y</t>
  </si>
  <si>
    <t>WATER CONSERVATION PURIF     MR J LEON               94.00   6915.60     36.00       .00       .00                 .00                 .00       .00       .00       .00           130.00   6915.60    Y</t>
  </si>
  <si>
    <t>WATER CONSERVATION PURIF     MR AS BOTILE              .00       .00       .00       .00       .00                 .00               48.00   2234.88       .00       .00            48.00   3136.32    Y</t>
  </si>
  <si>
    <t>WATER CONSERVATION PURIF     MR M SOLANI             24.00   4149.36       .00       .00       .00                 .00               48.00   2766.24       .00       .00            72.00   7929.72    Y</t>
  </si>
  <si>
    <t>WATER CONSERVATION PURIF     MR OO MBOMBO            40.00   4407.00       .00       .00       .00                 .00               24.00    881.52     12.00    881.40            76.00   6958.68    Y</t>
  </si>
  <si>
    <t>WATER CONSERVATION PURIF     MS N FIHLANI             7.00    701.51      7.00    935.34       .00                 .00                 .00       .00       .00       .00            14.00   1636.85    Y</t>
  </si>
  <si>
    <t>WATER CONSERVATION PURIF                            444.00  55858.41    141.00  18162.10       .00                 .00              264.00  14789.04     24.00   2593.68           873.00  98389.39</t>
  </si>
  <si>
    <t>WATER JAMES KLEYNHANS        MR L KAHLA              24.00   7507.08       .00       .00       .00                 .00                 .00       .00       .00       .00            24.00   7507.08    Y</t>
  </si>
  <si>
    <t>WATER JAMES KLEYNHANS        MS N GONGQOBE             .00       .00       .00       .00       .00                 .00               24.00   1753.44       .00       .00            24.00   2654.88    Y</t>
  </si>
  <si>
    <t>WATER JAMES KLEYNHANS        MR SS MTONGA            37.00  10279.16      3.00   1502.44       .00                 .00                 .00       .00       .00       .00            40.00  11781.60    Y</t>
  </si>
  <si>
    <t>WATER JAMES KLEYNHANS        MR MM MGOGOSHE            .00       .00       .00       .00       .00                 .00                 .00       .00     12.00   1632.84            12.00   2308.92    Y</t>
  </si>
  <si>
    <t>WATER JAMES KLEYNHANS        MR ME BANISI              .00       .00       .00       .00       .00                 .00               24.00   1383.12     12.00   1383.12            36.00   3216.96    Y</t>
  </si>
  <si>
    <t>WATER JAMES KLEYNHANS        MR MN MANTLA            36.00   6224.04       .00       .00       .00                 .00               24.00   1383.12       .00       .00            60.00   8508.60    Y</t>
  </si>
  <si>
    <t>WATER JAMES KLEYNHANS        MR NL SMILE             24.00   4149.36       .00       .00       .00                 .00                 .00       .00     12.00   1383.12            36.00   6433.92</t>
  </si>
  <si>
    <t>WATER JAMES KLEYNHANS        MR BW MONDI             12.00   1202.58       .00       .00       .00                 .00               12.00    400.92       .00       .00            24.00   2504.94</t>
  </si>
  <si>
    <t>WATER JAMES KLEYNHANS                               133.00  29362.22      3.00   1502.44       .00                 .00               84.00   4920.60     36.00   4399.08           256.00  44916.90</t>
  </si>
  <si>
    <t>WATER RETICULATION           MR T JULY               27.00   2974.73      4.00    587.60       .00                 .00                 .00       .00       .00       .00            31.00   3562.33</t>
  </si>
  <si>
    <t>WATER RETICULATION           MR D NGQINZI            14.50   1597.54     11.50   1689.35       .00                 .00                 .00       .00       .00       .00            26.00   3286.89    Y</t>
  </si>
  <si>
    <t>01 MAKANA MUNICIPALITY-SAL                OVERIME HOURS REPORT                  PRINTED ON 2022/10/1(11:07)  FOR 2022/09/23        PAGE     4</t>
  </si>
  <si>
    <t>WATER RETICULATION           MR LL BASIE             31.00   3415.43      9.00   1322.10       .00                 .00                 .00       .00       .00       .00            40.00   4737.53    Y</t>
  </si>
  <si>
    <t>WATER RETICULATION           MR A HAWULANA           11.50   1267.01      2.50    595.80       .00                 .00                 .00       .00       .00       .00            14.00   1862.81    Y</t>
  </si>
  <si>
    <t>WATER RETICULATION           MR S JACK               21.00   2313.68     11.50   1689.35       .00                 .00                 .00       .00       .00       .00            32.50   4003.03    Y</t>
  </si>
  <si>
    <t>WATER RETICULATION           MR M MNTWINI            32.00   7896.00      8.00   2632.00       .00                 .00                 .00       .00       .00       .00            40.00  10528.00    Y</t>
  </si>
  <si>
    <t>WATER RETICULATION           MR L MLOLA              36.00   8079.48      4.00   1196.96       .00                 .00                 .00       .00       .00       .00            40.00   9276.44    Y</t>
  </si>
  <si>
    <t>WATER RETICULATION           MR MT MFECANE           33.00   5705.37      7.00   1613.64       .00                 .00                 .00       .00       .00       .00            40.00   7319.01    Y</t>
  </si>
  <si>
    <t>WATER RETICULATION           MR LM DLAMINI           23.00   9338.46      2.00   2195.79       .00                 .00                 .00       .00       .00       .00            25.00  11534.25    Y</t>
  </si>
  <si>
    <t>WATER RETICULATION           MR A BRUINTJIES         78.00   4008.60       .00       .00       .00                 .00                 .00       .00       .00       .00            78.00   4008.60    Y</t>
  </si>
  <si>
    <t>WATER RETICULATION           MR C BASSON             23.00   3976.82     23.00   3919.18       .00                 .00                 .00       .00       .00       .00            46.00   7896.00    N</t>
  </si>
  <si>
    <t>WATER RETICULATION           MRS F HLANGANA          40.00   4008.60       .00       .00       .00                 .00                 .00       .00       .00       .00            40.00   4008.60    Y</t>
  </si>
  <si>
    <t>WATER RETICULATION           MS N KAYINGANA          31.00   3106.67      4.00    534.48       .00                 .00                 .00       .00       .00       .00            35.00   3641.15</t>
  </si>
  <si>
    <t>WATER RETICULATION           MRS N MANTLA            38.00   3808.17       .00       .00       .00                 .00               24.00    801.84       .00       .00            62.00   5511.45    Y</t>
  </si>
  <si>
    <t>WATER RETICULATION           MR T MTWECU              7.00    701.51     11.50   1536.63       .00                 .00                 .00       .00       .00       .00            18.50   2238.14    Y</t>
  </si>
  <si>
    <t>WATER RETICULATION           MRS NJ SUKULA           14.00   1403.01      4.50    601.29       .00                 .00                 .00       .00       .00       .00            18.50   2004.30    Y</t>
  </si>
  <si>
    <t>WATER RETICULATION           MR MV NGUMBELA           4.00    400.86      9.00   1202.58       .00                 .00                 .00       .00       .00       .00            13.00   1603.44    Y</t>
  </si>
  <si>
    <t>WATER RETICULATION           MR N BHANCI             18.00   1803.87      4.00    534.48       .00                 .00                 .00       .00       .00       .00            22.00   2338.35    Y</t>
  </si>
  <si>
    <t>WATER RETICULATION           MR PB DYUBULU           36.00   3966.30       .00       .00       .00                 .00               24.00    881.52       .00       .00            60.00   6181.20    Y</t>
  </si>
  <si>
    <t>WATER RETICULATION           MR S GQOSHA              7.00    701.51      7.00    935.34       .00                 .00                 .00       .00       .00       .00            14.00   1636.85    Y</t>
  </si>
  <si>
    <t>WATER RETICULATION           MR SI DYONGOMAN         14.00   1403.01      4.00    534.48       .00                 .00                 .00       .00       .00       .00            18.00   1937.49</t>
  </si>
  <si>
    <t>WATER RETICULATION           MR S NQEBE                .00       .00       .00       .00       .00                 .00               24.00   1383.12     12.00   1383.12            36.00   3555.00    Y</t>
  </si>
  <si>
    <t>WATER RETICULATION           MS NT JACK              27.00   2705.81      4.00    534.48       .00                 .00                 .00       .00       .00       .00            31.00   3240.29</t>
  </si>
  <si>
    <t>WATER RETICULATION           MS P MKA                 9.00    901.94      7.00    935.34       .00                 .00                 .00       .00       .00       .00            16.00   1837.28    Y</t>
  </si>
  <si>
    <t>WATER RETICULATION                                  575.00  75484.38    137.50  24790.87       .00                 .00               72.00   3066.48     12.00   1383.12           796.50 107748.43</t>
  </si>
  <si>
    <t>ELECTRICITY DISTRIBUTION     MR DB GOMBA             14.50   1597.54       .00       .00       .00                 .00                 .00       .00       .00       .00            14.50   1667.97    Y</t>
  </si>
  <si>
    <t>ELECTRICITY DISTRIBUTION     MR L MBUYEPHI           22.50   5551.88     14.50   4770.50       .00                 .00                 .00       .00       .00       .00            37.00  10632.25    Y</t>
  </si>
  <si>
    <t>ELECTRICITY DISTRIBUTION     MR X QHINGA             14.00   1542.45     18.50   2717.65       .00                 .00                 .00       .00       .00       .00            32.50   4391.56    Y</t>
  </si>
  <si>
    <t>ELECTRICITY DISTRIBUTION     MR AD SPHERE            22.00   2423.85     13.50   1983.15       .00                 .00                 .00       .00       .00       .00            35.50   4533.77    Y</t>
  </si>
  <si>
    <t>ELECTRICITY DISTRIBUTION     MR Z MATOMANA            4.00    644.10       .00       .00       .00                 .00                 .00       .00       .00       .00             4.00    667.58    Y</t>
  </si>
  <si>
    <t>01 MAKANA MUNICIPALITY-SAL                OVERIME HOURS REPORT                  PRINTED ON 2022/10/1(11:07)  FOR 2022/09/23        PAGE     5</t>
  </si>
  <si>
    <t>ELECTRICITY DISTRIBUTION     SN MATIWANA              7.50    826.31       .00       .00       .00                 .00                 .00       .00       .00       .00             7.50    882.65    Y</t>
  </si>
  <si>
    <t>ELECTRICITY DISTRIBUTION     MS N MKOKELI-NTLOKO     20.50   5431.68     13.50   4769.28       .00                 .00                 .00       .00       .00       .00            34.00  10294.86    Y</t>
  </si>
  <si>
    <t>ELECTRICITY DISTRIBUTION     MR M DUDA               25.50   3089.07     14.50   2342.04       .00                 .00                 .00       .00       .00       .00            40.00   5609.52    Y</t>
  </si>
  <si>
    <t>ELECTRICITY DISTRIBUTION     MR VX GONGQA            32.50   4329.00      7.50   1332.00       .00                 .00                 .00       .00       .00       .00            40.00   5928.62    Y</t>
  </si>
  <si>
    <t>ELECTRICITY DISTRIBUTION     MR SA MAFANI             9.00   1090.26      3.00    655.12       .00                 .00                 .00       .00       .00       .00            12.00   1745.38    Y</t>
  </si>
  <si>
    <t>ELECTRICITY DISTRIBUTION     MR DA DOUDES            22.00   2665.08     14.50   2342.04       .00                 .00                 .00       .00       .00       .00            36.50   5105.72    Y</t>
  </si>
  <si>
    <t>ELECTRICITY DISTRIBUTION     MR MM NTSHOKO           11.00   1211.93      9.00   1322.10       .00                 .00                 .00       .00       .00       .00            20.00   2590.37    Y</t>
  </si>
  <si>
    <t>ELECTRICITY DISTRIBUTION     MR S MTANA              13.50   1635.39      3.00    655.12       .00                 .00                 .00       .00       .00       .00            16.50   2398.50    Y</t>
  </si>
  <si>
    <t>ELECTRICITY DISTRIBUTION     MR AP HLUTHA            26.50   3210.21     13.50   2180.52       .00                 .00                 .00       .00       .00       .00            40.00   5639.57    Y</t>
  </si>
  <si>
    <t>ELECTRICITY DISTRIBUTION     MR S LANGA               7.00   1727.25       .00       .00       .00                 .00                 .00       .00       .00       .00             7.00   1727.25    Y</t>
  </si>
  <si>
    <t>ELECTRICITY DISTRIBUTION     MISS NA MLOTANA         15.00   3701.25       .00       .00       .00                 .00                 .00       .00       .00       .00            15.00   3790.46    Y</t>
  </si>
  <si>
    <t>ELECTRICITY DISTRIBUTION     MR TH HULUSHE           32.50   3844.91       .00       .00       .00                 .00                 .00       .00       .00       .00            32.50   4070.27    Y</t>
  </si>
  <si>
    <t>ELECTRICITY DISTRIBUTION     MR SC RAMBA             23.00   5675.25     14.50   4770.50       .00                 .00                 .00       .00       .00       .00            37.50  10577.21    Y</t>
  </si>
  <si>
    <t>ELECTRICITY DISTRIBUTION     MISS N COSSIE           19.00   1949.40       .00       .00       .00                 .00                 .00       .00       .00       .00            19.00   2066.78    Y</t>
  </si>
  <si>
    <t>ELECTRICITY DISTRIBUTION     MR L TYALA              16.00   1603.44     24.00   3206.88       .00                 .00                 .00       .00       .00       .00            40.00   4810.32    Y</t>
  </si>
  <si>
    <t>ELECTRICITY DISTRIBUTION     MR N LUPUWANA           25.00   6168.75      9.00   2961.00       .00                 .00                 .00       .00       .00       .00            34.00   9284.69    Y</t>
  </si>
  <si>
    <t>ELECTRICITY DISTRIBUTION     MR S SOMYA              11.50   2975.63       .00       .00       .00                 .00                 .00       .00       .00       .00            11.50   3046.06    Y</t>
  </si>
  <si>
    <t>ELECTRICITY DISTRIBUTION     MR KR NGONYAMA          14.00   3454.50     14.00   4606.00       .00                 .00                 .00       .00       .00       .00            28.00   8126.23    Y</t>
  </si>
  <si>
    <t>ELECTRICITY DISTRIBUTION                            408.00  66349.13    186.50  40613.90       .00                 .00                 .00       .00       .00       .00           594.50 109587.59</t>
  </si>
  <si>
    <t>CITY HALL &amp; OFFICES          MISS P BUWA              7.00    718.20      2.00    554.89       .00                 .00                 .00       .00       .00       .00             9.00   1273.09</t>
  </si>
  <si>
    <t>CITY HALL &amp; OFFICES                                   7.00    718.20      2.00    554.89       .00                 .00                 .00       .00       .00       .00             9.00   1273.09</t>
  </si>
  <si>
    <t>COMMUNITY HALLS              MR VM NQEBEYA           15.00   2303.55     12.00   2673.34       .00                 .00                 .00       .00       .00       .00            27.00   4976.89</t>
  </si>
  <si>
    <t>COMMUNITY HALLS              MR S MIZE                2.50    325.16     12.00   2081.04       .00                 .00                 .00       .00       .00       .00            14.50   2406.20</t>
  </si>
  <si>
    <t>COMMUNITY HALLS              MR L MSUTWANA           12.50   1377.19      4.00    587.60       .00                 .00                 .00       .00       .00       .00            16.50   1964.79</t>
  </si>
  <si>
    <t>COMMUNITY HALLS              MRS N MALGAS             9.50    998.21     15.50   2171.55       .00                 .00                 .00       .00       .00       .00            25.00   3169.76</t>
  </si>
  <si>
    <t>COMMUNITY HALLS                                      39.50   5004.11     43.50   7513.53       .00                 .00                 .00       .00       .00       .00            83.00  12517.64</t>
  </si>
  <si>
    <t>FINANCE ADMINISTRATION       MR D BODILL             20.00   3801.90     20.50   5069.20       .00                 .00                 .00       .00       .00       .00            40.50   8871.10    0</t>
  </si>
  <si>
    <t>01 MAKANA MUNICIPALITY-SAL                OVERIME HOURS REPORT                  PRINTED ON 2022/10/1(11:07)  FOR 2022/09/23        PAGE     6</t>
  </si>
  <si>
    <t>FINANCE ADMINISTRATION       MR TW GABAYI            26.00   3302.91     13.00   2201.94       .00                 .00                 .00       .00       .00       .00            39.00   5504.85    0</t>
  </si>
  <si>
    <t>FINANCE ADMINISTRATION       MR NT KOLISI            26.00   4186.65     13.00   2791.10       .00                 .00                 .00       .00       .00       .00            39.00   6977.75</t>
  </si>
  <si>
    <t>FINANCE ADMINISTRATION                               72.00  11291.46     46.50  10062.24       .00                 .00                 .00       .00       .00       .00           118.50  21353.70</t>
  </si>
  <si>
    <t>STORES                       MR L MAGALELA           16.00   1938.24     13.50   2180.52       .00                 .00                 .00       .00       .00       .00            29.50   4118.76</t>
  </si>
  <si>
    <t>STORES                                               16.00   1938.24     13.50   2180.52       .00                 .00                 .00       .00       .00       .00            29.50   4118.76</t>
  </si>
  <si>
    <t>CARAVAN PARK                 MR ZG MAGOPENI          16.00   1938.24     14.00   2261.28       .00                 .00                 .00       .00       .00       .00            30.00   4199.52    0</t>
  </si>
  <si>
    <t>CARAVAN PARK                                         16.00   1938.24     14.00   2261.28       .00                 .00                 .00       .00       .00       .00            30.00   4199.52</t>
  </si>
  <si>
    <t>CEMETERIES                   MR SE KULA              20.00   2481.00     15.00   2481.00       .00                 .00                 .00       .00       .00       .00            35.00   4962.00</t>
  </si>
  <si>
    <t>CEMETERIES                   MS V DYANTYI            20.00   2203.50     12.00   1762.80       .00                 .00                 .00       .00       .00       .00            32.00   3966.30</t>
  </si>
  <si>
    <t>CEMETERIES                                           40.00   4684.50     27.00   4243.80       .00                 .00                 .00       .00       .00       .00            67.00   8928.30</t>
  </si>
  <si>
    <t>COMMONAGE                    MS N SEPTEMBER          21.00   2369.12     12.00   1805.04       .00                 .00                 .00       .00       .00       .00            33.00   4174.16</t>
  </si>
  <si>
    <t>COMMONAGE                    MR PZ NDWAYANA          33.00   3307.10      3.00    541.95       .00                 .00                 .00       .00       .00       .00            36.00   3849.05</t>
  </si>
  <si>
    <t>COMMONAGE                    MR A NQUMA              24.00   2405.16      3.00    541.95       .00                 .00                 .00       .00       .00       .00            27.00   2947.11</t>
  </si>
  <si>
    <t>COMMONAGE                                            78.00   8081.38     18.00   2888.94       .00                 .00                 .00       .00       .00       .00            96.00  10970.32</t>
  </si>
  <si>
    <t>DOMESTIC REFUSE              MR MZ NAZO              19.00   4164.14       .00       .00       .00                 .00                 .00       .00       .00       .00            19.00   4164.14    0</t>
  </si>
  <si>
    <t>DOMESTIC REFUSE              AJ MADINDISA             3.00    330.53       .00       .00       .00                 .00                 .00       .00       .00       .00             3.00    330.53    0</t>
  </si>
  <si>
    <t>DOMESTIC REFUSE              MR SC JALI              17.00   1872.98       .00       .00       .00                 .00                 .00       .00       .00       .00            17.00   1872.98</t>
  </si>
  <si>
    <t>DOMESTIC REFUSE              MR TK SANDI              6.00   1254.15       .00       .00       .00                 .00                 .00       .00       .00       .00             6.00   1254.15</t>
  </si>
  <si>
    <t>DOMESTIC REFUSE              MS NJ CHRISJAN           6.00   1037.34      6.00   1383.12       .00                 .00                 .00       .00       .00       .00            12.00   2420.46</t>
  </si>
  <si>
    <t>DOMESTIC REFUSE                                      51.00   8659.14      6.00   1383.12       .00                 .00                 .00       .00       .00       .00            57.00  10042.26</t>
  </si>
  <si>
    <t>PARKS TRANSPORT              MR NM TATA              20.00   2999.10     12.00   2399.28       .00                 .00                 .00       .00       .00       .00            32.00   5398.38</t>
  </si>
  <si>
    <t>PARKS TRANSPORT              MR M MAGWALA            15.00   1905.53      5.00    846.90       .00                 .00                 .00       .00       .00       .00            20.00   2752.43</t>
  </si>
  <si>
    <t>PARKS TRANSPORT                                      35.00   4904.63     17.00   3246.18       .00                 .00                 .00       .00       .00       .00            52.00   8150.81</t>
  </si>
  <si>
    <t>01 MAKANA MUNICIPALITY-SAL                OVERIME HOURS REPORT                  PRINTED ON 2022/10/1(11:07)  FOR 2022/09/23        PAGE     7</t>
  </si>
  <si>
    <t>FIRE CONTROL                 MR VD VATELA            10.00   2071.65      3.00   1272.62       .00                 .00               24.00   1657.44     12.00   1657.32            49.00   7560.47    Y</t>
  </si>
  <si>
    <t>FIRE CONTROL                 MR FM MAPALING           8.00   1910.88       .00       .00       .00                 .00               24.00   1910.88     12.00   1910.88            44.00   6521.40    Y</t>
  </si>
  <si>
    <t>FIRE CONTROL                 MR GH FELIX             22.00   4048.11      3.00   1130.39       .00                 .00               24.00   1472.16     12.00   1472.04            61.00   9136.82    Y</t>
  </si>
  <si>
    <t>FIRE CONTROL                 MR M MANKAYI              .00       .00       .00       .00       .00                 .00               36.00   2208.24       .00       .00            36.00   2997.00    Y</t>
  </si>
  <si>
    <t>FIRE CONTROL                 MR ME TEMBENI             .00       .00       .00       .00       .00                 .00               24.00   1472.16       .00       .00            24.00   1922.88    Y</t>
  </si>
  <si>
    <t>FIRE CONTROL                 MR MR NTSHO              8.00   6629.28       .00       .00       .00                 .00               24.00   1657.44     12.00   1657.32            44.00  10732.80    Y</t>
  </si>
  <si>
    <t>FIRE CONTROL                 MR TJ SMAYILE           10.00   2007.15      3.00   1130.39       .00                 .00               24.00   1605.84     12.00   1605.72            49.00   7250.54    Y</t>
  </si>
  <si>
    <t>FIRE CONTROL                 MISS N NGQAKAYI           .00       .00       .00       .00       .00                 .00               36.00   2486.16       .00       .00            36.00   3162.24    Y</t>
  </si>
  <si>
    <t>FIRE CONTROL                 MR MEB BOOI               .00       .00       .00       .00       .00                 .00               12.00    725.16     12.00   1450.32            24.00   2964.24    Y</t>
  </si>
  <si>
    <t>FIRE CONTROL                 MR AT BOMA               8.00   1605.72       .00       .00       .00                 .00               24.00   1605.84     12.00   1605.72            44.00   5606.04    Y</t>
  </si>
  <si>
    <t>FIRE CONTROL                 MR MM MANCAM             8.00   1605.72       .00       .00       .00                 .00               36.00   2408.76       .00       .00            44.00   4915.92    Y</t>
  </si>
  <si>
    <t>FIRE CONTROL                 MR M MARAWU               .00       .00       .00       .00       .00                 .00               24.00   1371.12       .00       .00            24.00   2047.20    Y</t>
  </si>
  <si>
    <t>FIRE CONTROL                 MRS PL MBANE             8.00   1605.72       .00       .00       .00                 .00               12.00    802.92       .00       .00            20.00   3310.08    Y</t>
  </si>
  <si>
    <t>FIRE CONTROL                 MRS NP NGCESE            8.00   1495.44       .00       .00       .00                 .00               24.00   1495.44     12.00   1495.44            44.00   5275.08    Y</t>
  </si>
  <si>
    <t>FIRE CONTROL                 MR ZC NDOLO               .00       .00       .00       .00       .00                 .00               12.00    705.12       .00       .00            12.00   1381.20    Y</t>
  </si>
  <si>
    <t>FIRE CONTROL                 MS NJ SIKO                .00       .00       .00       .00       .00                 .00               12.00    735.24       .00       .00            12.00    960.60    Y</t>
  </si>
  <si>
    <t>FIRE CONTROL                 MR QW SKEYI              8.00   1543.56       .00       .00       .00                 .00               12.00    771.84       .00       .00            20.00   3216.84    Y</t>
  </si>
  <si>
    <t>FIRE CONTROL                 MS NVM MKELE            20.00   3680.10       .00       .00       .00                 .00               24.00   1472.16     12.00   1472.04            56.00   7413.06    Y</t>
  </si>
  <si>
    <t>FIRE CONTROL                 MR JI POTBERG             .00       .00       .00       .00       .00                 .00               36.00   2074.68       .00       .00            36.00   2750.76    Y</t>
  </si>
  <si>
    <t>FIRE CONTROL                 MRS NJ SOMEKETA          2.00    428.07      3.00   1157.47       .00                 .00               24.00   1712.40     12.00   1712.28            41.00   5911.66    Y</t>
  </si>
  <si>
    <t>FIRE CONTROL                 MR T KASPER               .00       .00       .00       .00       .00                 .00               24.00   1383.12       .00       .00            24.00   2171.88    Y</t>
  </si>
  <si>
    <t>FIRE CONTROL                 MR D MKHAZA             18.00   3112.02       .00       .00       .00                 .00               36.00   2074.68       .00       .00            54.00   6088.14    Y</t>
  </si>
  <si>
    <t>FIRE CONTROL                 MR AS NQOKOQA            8.00   1520.88       .00       .00       .00                 .00               24.00   1520.88       .00       .00            32.00   3717.84    Y</t>
  </si>
  <si>
    <t>FIRE CONTROL                 MRS VJ JEZI               .00       .00       .00       .00       .00                 .00               24.00   1144.32     12.00   1144.20            36.00   2964.60    Y</t>
  </si>
  <si>
    <t>FIRE CONTROL                 MR L SONGONGO             .00       .00       .00       .00       .00                 .00                 .00       .00       .00       .00              .00    450.72    Y</t>
  </si>
  <si>
    <t>FIRE CONTROL                 MR NT TLANJENI           8.00   1383.12       .00       .00       .00                 .00               24.00   1383.12       .00       .00            32.00   2766.24    Y</t>
  </si>
  <si>
    <t>FIRE CONTROL                 MS NC HAARMANS           8.00   1117.44       .00       .00       .00                 .00               24.00   1117.44     12.00   1117.44            44.00   4253.76</t>
  </si>
  <si>
    <t>FIRE CONTROL                 MS F BOOI                 .00       .00       .00       .00       .00                 .00               24.00   1117.44       .00       .00            24.00   1793.52</t>
  </si>
  <si>
    <t>01 MAKANA MUNICIPALITY-SAL                OVERIME HOURS REPORT                  PRINTED ON 2022/10/1(11:07)  FOR 2022/09/23        PAGE     8</t>
  </si>
  <si>
    <t>FIRE CONTROL                                        162.00  35764.86     12.00   4690.87       .00                 .00              648.00  40092.00    144.00  18300.72           966.00 119243.53</t>
  </si>
  <si>
    <t>PUBLIC HEALTH                MS N ONCEYA              4.00    410.40       .00       .00       .00                 .00                 .00       .00       .00       .00             4.00    410.40</t>
  </si>
  <si>
    <t>PUBLIC HEALTH                                         4.00    410.40       .00       .00       .00                 .00                 .00       .00       .00       .00             4.00    410.40</t>
  </si>
  <si>
    <t>NURSERY                      MS TZ MTHWAKO           16.00   1603.44      9.00   1202.58       .00                 .00                 .00       .00       .00       .00            25.00   2806.02</t>
  </si>
  <si>
    <t>NURSERY                                              16.00   1603.44      9.00   1202.58       .00                 .00                 .00       .00       .00       .00            25.00   2806.02</t>
  </si>
  <si>
    <t>SANITATION GENERAL           MR JL THOMAS             3.00    657.50      3.00   1185.23       .00                 .00                 .00       .00       .00       .00             6.00   1842.73</t>
  </si>
  <si>
    <t>SANITATION GENERAL           MR W GORA                4.00    440.70       .00       .00       .00                 .00                 .00       .00       .00       .00             4.00    440.70</t>
  </si>
  <si>
    <t>SANITATION GENERAL           MRS P TYUPU              9.00   1090.26     12.00   1938.24       .00                 .00                 .00       .00       .00       .00            21.00   3028.50</t>
  </si>
  <si>
    <t>SANITATION GENERAL           MR X KUNIRI             16.00   1762.80       .00       .00       .00                 .00                 .00       .00       .00       .00            16.00   1762.80</t>
  </si>
  <si>
    <t>SANITATION GENERAL           MS BN MGCONGCO           9.00   1090.26     12.00   1938.24       .00                 .00                 .00       .00       .00       .00            21.00   3028.50</t>
  </si>
  <si>
    <t>SANITATION GENERAL           MR LB MADINDA           16.00   1848.48       .00       .00       .00                 .00                 .00       .00       .00       .00            16.00   1848.48</t>
  </si>
  <si>
    <t>SANITATION GENERAL           MR ET MANTLA            13.00   1432.28       .00       .00       .00                 .00                 .00       .00       .00       .00            13.00   1432.28</t>
  </si>
  <si>
    <t>SANITATION GENERAL           MR S JACK               26.00   2864.55       .00       .00       .00                 .00                 .00       .00       .00       .00            26.00   2864.55</t>
  </si>
  <si>
    <t>SANITATION GENERAL           MR V NTSHWAXA            4.00    440.70       .00       .00       .00                 .00                 .00       .00       .00       .00             4.00    440.70</t>
  </si>
  <si>
    <t>SANITATION GENERAL           MS LC YILANI             3.00    330.53      3.00    595.80       .00                 .00                 .00       .00       .00       .00             6.00    926.33</t>
  </si>
  <si>
    <t>SANITATION GENERAL           MR Z MZONGWANA          17.00   1872.97       .00       .00       .00                 .00                 .00       .00       .00       .00            17.00   1872.97</t>
  </si>
  <si>
    <t>SANITATION GENERAL           MR DC MZIZI             16.00   1762.80      6.00    881.40       .00                 .00                 .00       .00       .00       .00            22.00   2644.20</t>
  </si>
  <si>
    <t>SANITATION GENERAL           MR LI YOSE              11.00   1211.93       .00       .00       .00                 .00                 .00       .00       .00       .00            11.00   1211.93</t>
  </si>
  <si>
    <t>SANITATION GENERAL           MR YS JONGILE           32.00   4262.40      6.00   1065.60       .00                 .00                 .00       .00       .00       .00            38.00   5328.00</t>
  </si>
  <si>
    <t>SANITATION GENERAL           MR KI RALO               3.00    449.87       .00       .00       .00                 .00                 .00       .00       .00       .00             3.00    449.87</t>
  </si>
  <si>
    <t>SANITATION GENERAL           MR ZE NZWANA            13.00   1432.28       .00       .00       .00                 .00                 .00       .00       .00       .00            13.00   1432.28</t>
  </si>
  <si>
    <t>SANITATION GENERAL           MR M MVULA               7.00    954.77       .00       .00       .00                 .00                 .00       .00       .00       .00             7.00    954.77</t>
  </si>
  <si>
    <t>SANITATION GENERAL           MRS SN HULUSHE           3.00    300.65      6.00    801.72       .00                 .00                 .00       .00       .00       .00             9.00   1102.37</t>
  </si>
  <si>
    <t>SANITATION GENERAL           MS PA LAMANI             9.00    901.94     12.00   1603.44       .00                 .00                 .00       .00       .00       .00            21.00   2505.38</t>
  </si>
  <si>
    <t>SANITATION GENERAL           MRS NJ MAGOBIYANE        9.00    901.94     12.00   1603.44       .00                 .00                 .00       .00       .00       .00            21.00   2505.38</t>
  </si>
  <si>
    <t>SANITATION GENERAL           MISS NP MTHATHI          9.00    901.94     12.00   1603.44       .00                 .00                 .00       .00       .00       .00            21.00   2505.38</t>
  </si>
  <si>
    <t>SANITATION GENERAL           MS NM NASE               3.00    300.65       .00       .00       .00                 .00                 .00       .00       .00       .00             3.00    300.65</t>
  </si>
  <si>
    <t>01 MAKANA MUNICIPALITY-SAL                OVERIME HOURS REPORT                  PRINTED ON 2022/10/1(11:07)  FOR 2022/09/23        PAGE     9</t>
  </si>
  <si>
    <t>SANITATION GENERAL           MRS NF DUDE              6.00    601.29      6.00    801.72       .00                 .00                 .00       .00       .00       .00            12.00   1403.01</t>
  </si>
  <si>
    <t>SANITATION GENERAL           MRS L ZATHU              3.00    300.65      6.00    801.72       .00                 .00                 .00       .00       .00       .00             9.00   1102.37</t>
  </si>
  <si>
    <t>SANITATION GENERAL           MR NM MAGOBIYANE        12.00   1202.58       .00       .00       .00                 .00                 .00       .00       .00       .00            12.00   1202.58</t>
  </si>
  <si>
    <t>SANITATION GENERAL                                  256.00  29316.72     96.00  14819.99       .00                 .00                 .00       .00       .00       .00           352.00  44136.71</t>
  </si>
  <si>
    <t>TRAFFIC                      MISS L MACKENZIE        14.50   2959.53      6.00   1632.84       .00                 .00                9.00    612.36       .00       .00            29.50   5232.90</t>
  </si>
  <si>
    <t>TRAFFIC                      MR FP OERSON            15.50   3163.63     10.00   2721.40       .00                 .00                7.00    476.28       .00       .00            32.50   6389.48</t>
  </si>
  <si>
    <t>TRAFFIC                      MR STM JACOBS           15.50   3163.63     11.00   2993.54       .00                 .00                9.00    612.36      2.00    272.14            37.50   7079.23</t>
  </si>
  <si>
    <t>TRAFFIC                      MS Z MBULALI            13.50   2279.54      6.00   1350.84       .00                 .00                6.00    337.74       .00       .00            25.50   3986.90</t>
  </si>
  <si>
    <t>TRAFFIC                      MR UR AUSTIN            11.00   1857.41      7.00   1575.98       .00                 .00                6.00    337.74       .00       .00            38.00   3808.69</t>
  </si>
  <si>
    <t>TRAFFIC                      MR KG REDCLIFFE         15.50   2617.25      6.00   1350.84       .00                 .00                6.00    337.74       .00       .00            27.50   4324.61</t>
  </si>
  <si>
    <t>TRAFFIC                      MS NZ MPAMBANI          13.50   2173.03      6.00   1287.72       .00                 .00                6.00    321.96       .00       .00            25.50   3801.49</t>
  </si>
  <si>
    <t>TRAFFIC                                              99.00  18214.02     52.00  12913.16       .00                 .00               49.00   3036.18      2.00    272.14           216.00  34623.30</t>
  </si>
  <si>
    <t>SPORTS GROUNDS               MR DP ZANI              28.00   3391.92     12.00   1938.24       .00                 .00                 .00       .00       .00       .00            40.00   5330.16</t>
  </si>
  <si>
    <t>SPORTS GROUNDS               MISS NJ PLANGA          24.00   2405.16     11.00   1469.82       .00                 .00                 .00       .00       .00       .00            35.00   3874.98</t>
  </si>
  <si>
    <t>SPORTS GROUNDS               MR NG GEORGE            16.00   1603.44      8.00   1068.96       .00                 .00                 .00       .00       .00       .00            24.00   2672.40</t>
  </si>
  <si>
    <t>SPORTS GROUNDS               MR L BUDAZA             21.00   2104.52      7.00    935.34       .00                 .00                 .00       .00       .00       .00            28.00   3039.86</t>
  </si>
  <si>
    <t>SPORTS GROUNDS               MR M GOLIATH            15.00   1503.23      1.00    541.95       .00                 .00                 .00       .00       .00       .00            16.00   2045.18</t>
  </si>
  <si>
    <t>SPORTS GROUNDS               MR HL BRUINTJIES         8.00    801.72     16.00   2137.92       .00                 .00                 .00       .00       .00       .00            24.00   2939.64</t>
  </si>
  <si>
    <t>SPORTS GROUNDS                                      112.00  11809.99     55.00   8092.23       .00                 .00                 .00       .00       .00       .00           167.00  19902.22</t>
  </si>
  <si>
    <t>STR ISLANDS &amp; VERGES         MR ME MILA              16.00   2234.88     14.00   2607.36       .00                 .00                 .00       .00       .00       .00            30.00   4842.24    0</t>
  </si>
  <si>
    <t>STR ISLANDS &amp; VERGES         MR AP PISTOLI           30.00   3901.95       .00       .00       .00                 .00                 .00       .00       .00       .00            30.00   3901.95    0</t>
  </si>
  <si>
    <t>STR ISLANDS &amp; VERGES         MR NA ZUZILE            16.00   2234.88     14.00   2607.36       .00                 .00                 .00       .00       .00       .00            30.00   4842.24    0</t>
  </si>
  <si>
    <t>STR ISLANDS &amp; VERGES         MISS JV NZAYO            9.00   1170.59     12.00   2081.04       .00                 .00                 .00       .00       .00       .00            21.00   3251.63</t>
  </si>
  <si>
    <t>STR ISLANDS &amp; VERGES         MS N KOLISI             20.00   2601.30     12.00   2081.04       .00                 .00                 .00       .00       .00       .00            32.00   4682.34</t>
  </si>
  <si>
    <t>STR ISLANDS &amp; VERGES         MRS TR STAMPER-BUWA     24.00   3121.56     11.00   1907.62       .00                 .00                 .00       .00       .00       .00            35.00   5029.18</t>
  </si>
  <si>
    <t>STR ISLANDS &amp; VERGES         MR M MADYO               8.00   1065.60      2.00    720.32       .00                 .00                 .00       .00       .00       .00            10.00   1785.92</t>
  </si>
  <si>
    <t>STR ISLANDS &amp; VERGES         MR WA DURUWE            16.00   3189.36     14.00   3720.92       .00                 .00                 .00       .00       .00       .00            30.00   6910.28</t>
  </si>
  <si>
    <t>01 MAKANA MUNICIPALITY-SAL                OVERIME HOURS REPORT                  PRINTED ON 2022/10/1(11:07)  FOR 2022/09/23        PAGE    10</t>
  </si>
  <si>
    <t>STR ISLANDS &amp; VERGES         MR L MALETHE            16.00   1762.80     14.00   2056.60       .00                 .00                 .00       .00       .00       .00            30.00   3819.40</t>
  </si>
  <si>
    <t>STR ISLANDS &amp; VERGES         MS NP DAVANI            12.00   1202.58      9.00   1202.58       .00                 .00                 .00       .00       .00       .00            21.00   2405.16</t>
  </si>
  <si>
    <t>STR ISLANDS &amp; VERGES         MS L MINI               26.00   2806.02     13.00   1469.82       .00                 .00                 .00       .00       .00       .00            39.00   4275.84</t>
  </si>
  <si>
    <t>STR ISLANDS &amp; VERGES                                193.00  25291.52    115.00  20454.66       .00                 .00                 .00       .00       .00       .00           308.00  45746.18</t>
  </si>
  <si>
    <t xml:space="preserve">                                                   3181.50 451519.52   1152.50 208486.00       .00                 .00             1372.00  80242.23    251.00  30540.76          5971.00 812170.30</t>
  </si>
  <si>
    <t>UP MAKANA MUNICIPALITY-SAL                OVERIME HOURS REPORT                  PRINTED ON 2022/11/1( 9:09)  FOR 2022/10/25        PAGE     1</t>
  </si>
  <si>
    <t>TECHNICAL ADMINISTRATION     MR MV TABATA            13.00   1466.21     25.00   3759.50       .00                 .00                 .00       .00       .00       .00            38.00   5225.71    Y</t>
  </si>
  <si>
    <t>TECHNICAL ADMINISTRATION                             13.00   1466.21     25.00   3759.50       .00                 .00                 .00       .00       .00       .00            38.00   5225.71</t>
  </si>
  <si>
    <t>ENG DISTR PLANT              MR MG BUDAZA            16.00   1762.80       .00       .00       .00                 .00                 .00       .00       .00       .00            16.00   1762.80    Y</t>
  </si>
  <si>
    <t>ENG DISTR PLANT              MR Z PAYI               30.00   3305.25      8.00   1175.20       .00                 .00                 .00       .00       .00       .00            38.00   4480.45    Y</t>
  </si>
  <si>
    <t>ENG DISTR PLANT                                      46.00   5068.05      8.00   1175.20       .00                 .00                 .00       .00       .00       .00            54.00   6243.25</t>
  </si>
  <si>
    <t>ENG DISTR TRANSPORT          MR ZJ ZWENI             20.00   2860.50      5.00    953.50       .00                 .00                 .00       .00       .00       .00            25.00   3814.00    Y</t>
  </si>
  <si>
    <t>ENG DISTR TRANSPORT                                  20.00   2860.50      5.00    953.50       .00                 .00                 .00       .00       .00       .00            25.00   3814.00</t>
  </si>
  <si>
    <t>ENG DISTR WORKSHOPS          MR SA MASOMA             4.50   1309.16      1.50   1573.33       .00                 .00                 .00       .00       .00       .00             6.00   2882.49</t>
  </si>
  <si>
    <t>ENG DISTR WORKSHOPS          MR LW BIKITSHA           1.50    204.59       .00       .00       .00                 .00                 .00       .00       .00       .00             1.50    204.59</t>
  </si>
  <si>
    <t>ENG DISTR WORKSHOPS          MR SF MGXOTENI           2.00    254.07       .00       .00       .00                 .00                 .00       .00       .00       .00             2.00    254.07</t>
  </si>
  <si>
    <t>ENG DISTR WORKSHOPS          MR SM MARDON             1.50    181.71       .00       .00       .00                 .00                 .00       .00       .00       .00             1.50    181.71</t>
  </si>
  <si>
    <t>ENG DISTR WORKSHOPS                                   9.50   1949.53      1.50   1573.33       .00                 .00                 .00       .00       .00       .00            11.00   3522.86</t>
  </si>
  <si>
    <t>ENG PAIL REMOVALS            MR S MELANI             24.00   2644.20      8.00   1175.20       .00                 .00                 .00       .00       .00       .00            32.00   3819.40    Y</t>
  </si>
  <si>
    <t>ENG PAIL REMOVALS            MR VH NQEBEYA           19.00   2093.33       .00       .00       .00                 .00                 .00       .00       .00       .00            19.00   2093.33    Y</t>
  </si>
  <si>
    <t>ENG PAIL REMOVALS            MR ZJ ZWENI               .00       .00       .00       .00       .00                 .00               24.00   1383.12       .00       .00            24.00   2171.88    Y</t>
  </si>
  <si>
    <t>ENG PAIL REMOVALS            MR MK JACISA            20.00   2004.30     16.00   2137.92       .00                 .00                 .00       .00       .00       .00            36.00   4142.22    Y</t>
  </si>
  <si>
    <t>ENG PAIL REMOVALS            MR V DOLO               16.00   1603.44      2.00    541.95       .00                 .00                 .00       .00       .00       .00            18.00   2145.39    Y</t>
  </si>
  <si>
    <t>ENG PAIL REMOVALS            MR TH KAMANA            16.00   1603.44      2.00    541.95       .00                 .00                 .00       .00       .00       .00            18.00   2145.39    Y</t>
  </si>
  <si>
    <t>ENG PAIL REMOVALS            MR SM MONKIE            16.00   1603.44      2.00    541.95       .00                 .00                 .00       .00       .00       .00            18.00   2145.39    Y</t>
  </si>
  <si>
    <t>ENG PAIL REMOVALS            MR ME KULA              19.00   1904.09      4.00    534.48       .00                 .00                 .00       .00       .00       .00            23.00   2438.57    Y</t>
  </si>
  <si>
    <t>ENG PAIL REMOVALS                                   142.00  14658.82     34.00   5473.45       .00                 .00               24.00   1383.12       .00       .00           200.00  22304.15</t>
  </si>
  <si>
    <t>ENG SEWER ADMIN              MR S THETHANI           40.00   6915.60       .00       .00       .00                 .00               36.00   2074.68       .00       .00            76.00   8990.28    Y</t>
  </si>
  <si>
    <t>ENG SEWER ADMIN              MR S NASE                7.00   1181.99     12.00   2701.68       .00                 .00                 .00       .00       .00       .00            19.00   3883.67    Y</t>
  </si>
  <si>
    <t>UP MAKANA MUNICIPALITY-SAL                OVERIME HOURS REPORT                  PRINTED ON 2022/11/1( 9:09)  FOR 2022/10/25        PAGE     2</t>
  </si>
  <si>
    <t>ENG SEWER ADMIN              MR T RALO                3.00    300.65      3.00    541.95       .00                 .00                 .00       .00       .00       .00             6.00    842.60    Y</t>
  </si>
  <si>
    <t>ENG SEWER ADMIN              MR M VAMVA              16.00   2766.24      2.00    935.01       .00                 .00                 .00       .00       .00       .00            18.00   3701.25    Y</t>
  </si>
  <si>
    <t>ENG SEWER ADMIN                                      66.00  11164.48     17.00   4178.64       .00                 .00               36.00   2074.68       .00       .00           119.00  17417.80</t>
  </si>
  <si>
    <t>ENG DISPOSAL WORKS           MR NW MKOLO             11.00   2110.02     11.00   2813.36       .00                 .00                 .00       .00       .00       .00            22.00   4923.38    Y</t>
  </si>
  <si>
    <t>ENG DISPOSAL WORKS           MR M MZIZI                .00       .00       .00       .00       .00                 .00               48.00   2399.52       .00       .00            48.00   3300.96    N</t>
  </si>
  <si>
    <t>ENG DISPOSAL WORKS           MR TD SAKI                .00       .00       .00       .00       .00                 .00                 .00       .00     12.00   1127.40            12.00   1803.48    Y</t>
  </si>
  <si>
    <t>ENG DISPOSAL WORKS           MR M JANUARY             7.00    771.23     10.00   1469.00       .00                 .00                 .00       .00       .00       .00            17.00   2240.23    Y</t>
  </si>
  <si>
    <t>ENG DISPOSAL WORKS           MR SG NKOLONGO          22.00   3803.58       .00       .00       .00                 .00               36.00   2074.68       .00       .00            58.00   5878.26    Y</t>
  </si>
  <si>
    <t>ENG DISPOSAL WORKS           MR S METHUSI             5.50   1803.95       .00       .00       .00                 .00                 .00       .00       .00       .00             5.50   1803.95    Y</t>
  </si>
  <si>
    <t>ENG DISPOSAL WORKS           MRS S SOMAGU            12.00   2449.26       .00       .00       .00                 .00               12.00    816.48       .00       .00            24.00   3265.74    Y</t>
  </si>
  <si>
    <t>ENG DISPOSAL WORKS           MR L PLANGA               .00       .00       .00       .00       .00                 .00               48.00   1763.04       .00       .00            48.00   2664.48    Y</t>
  </si>
  <si>
    <t>ENG DISPOSAL WORKS           MR B CANGWENI           16.00   1603.44     16.00   2137.92       .00                 .00                 .00       .00       .00       .00            32.00   3741.36    Y</t>
  </si>
  <si>
    <t>ENG DISPOSAL WORKS           MR MS MAZUNGULA           .00       .00       .00       .00       .00                 .00                 .00       .00     12.00    801.72            12.00    801.72</t>
  </si>
  <si>
    <t>ENG DISPOSAL WORKS           MR DA NGQANDANA          5.00    501.08     15.00   2004.30       .00                 .00                 .00       .00       .00       .00            20.00   2505.38</t>
  </si>
  <si>
    <t>ENG DISPOSAL WORKS                                   78.50  13042.56     52.00   8424.58       .00                 .00              192.00   9397.08     24.00   1929.12           346.50  35272.30</t>
  </si>
  <si>
    <t>ENG SEWER RETICULATION       MR R FRANCIS            40.00   8766.60       .00       .00       .00                 .00                 .00       .00     12.00   1753.32            52.00  10519.92    Y</t>
  </si>
  <si>
    <t>ENG SEWER RETICULATION       MR JR RALO               9.00    991.58      5.00    734.50       .00                 .00                 .00       .00       .00       .00            14.00   1726.08    Y</t>
  </si>
  <si>
    <t>ENG SEWER RETICULATION       MR ME NTLANJENI         34.50   5555.36      5.50   1180.85       .00                 .00                 .00       .00       .00       .00            40.00   6736.21    Y</t>
  </si>
  <si>
    <t>ENG SEWER RETICULATION       MR N KRIEL              18.00   1983.15       .00       .00       .00                 .00                 .00       .00       .00       .00            18.00   1983.15</t>
  </si>
  <si>
    <t>ENG SEWER RETICULATION                              101.50  17296.69     10.50   1915.35       .00                 .00                 .00       .00     12.00   1753.32           124.00  20965.36</t>
  </si>
  <si>
    <t>ENG STR FOOTPATHS GUTTERS    MR MM PONGOLO            9.00    991.58       .00       .00       .00                 .00                 .00       .00       .00       .00             9.00    991.58    0</t>
  </si>
  <si>
    <t>ENG STR FOOTPATHS GUTTERS    MR VJ JONAS              7.00    808.71      6.00    924.24       .00                 .00                 .00       .00       .00       .00            13.00   1732.95</t>
  </si>
  <si>
    <t>ENG STR FOOTPATHS GUTTERS    MR SE KONDILE           32.00   3525.60      8.00   1330.30       .00                 .00                 .00       .00       .00       .00            40.00   4855.90</t>
  </si>
  <si>
    <t>ENG STR FOOTPATHS GUTTERS                            48.00   5325.89     14.00   2254.54       .00                 .00                 .00       .00       .00       .00            62.00   7580.43</t>
  </si>
  <si>
    <t>UP MAKANA MUNICIPALITY-SAL                OVERIME HOURS REPORT                  PRINTED ON 2022/11/1( 9:09)  FOR 2022/10/25        PAGE     3</t>
  </si>
  <si>
    <t>TOWN PLANNING                MS T MAGILINDANE        21.50   2154.63     19.50   2471.97       .00                 .00                 .00       .00       .00       .00            41.00   4626.60</t>
  </si>
  <si>
    <t>TOWN PLANNING                                        21.50   2154.63     19.50   2471.97       .00                 .00                 .00       .00       .00       .00            41.00   4626.60</t>
  </si>
  <si>
    <t>WATER CONSERVATION PURIF     MR MM MAKOMBE           30.00   5186.70      8.00   1844.16       .00                 .00                 .00       .00       .00       .00            38.00   7030.86    Y</t>
  </si>
  <si>
    <t>WATER CONSERVATION PURIF     MR NW SKEPE             29.00   3195.08       .00       .00       .00                 .00                 .00       .00       .00       .00            29.00   3195.08</t>
  </si>
  <si>
    <t>WATER CONSERVATION PURIF     MR TJ JILANA            36.00   5398.38      4.00    799.76       .00                 .00               24.00   1199.76     12.00   1199.64            76.00   8597.54    N</t>
  </si>
  <si>
    <t>WATER CONSERVATION PURIF     MR Z NGUMBELA           31.00   3415.43       .00       .00       .00                 .00                 .00       .00       .00       .00            31.00   3415.43    Y</t>
  </si>
  <si>
    <t>WATER CONSERVATION PURIF     MS KM MADINDA             .00       .00       .00       .00       .00                 .00               48.00   3677.28     12.00   1838.52            60.00   6980.64    Y</t>
  </si>
  <si>
    <t>WATER CONSERVATION PURIF     MR FN MAVELA              .00       .00       .00       .00       .00                 .00                 .00       .00     12.00   1838.52            12.00   2289.24    Y</t>
  </si>
  <si>
    <t>WATER CONSERVATION PURIF     MR NM NDOLO             36.00   6224.58       .00       .00       .00                 .00                 .00       .00       .00       .00            36.00   6224.58    N</t>
  </si>
  <si>
    <t>WATER CONSERVATION PURIF     MR MG FAKU              31.00   3335.45       .00       .00       .00                 .00                 .00       .00       .00       .00            31.00   3335.45    Y</t>
  </si>
  <si>
    <t>WATER CONSERVATION PURIF     MR B SPEELMAN           23.00   2474.69     12.00   1721.52       .00                 .00                 .00       .00       .00       .00            35.00   4196.21    Y</t>
  </si>
  <si>
    <t>WATER CONSERVATION PURIF     MR X NTETHE             24.00   2582.28     10.00   1434.60       .00                 .00                 .00       .00       .00       .00            34.00   4016.88    Y</t>
  </si>
  <si>
    <t>WATER CONSERVATION PURIF     MR M SKAAP              38.00   4088.61       .00       .00       .00                 .00                 .00       .00       .00       .00            38.00   4088.61    Y</t>
  </si>
  <si>
    <t>WATER CONSERVATION PURIF     MR A HELENI             12.00   1322.10       .00       .00       .00                 .00               24.00    881.52       .00       .00            36.00   2767.02    Y</t>
  </si>
  <si>
    <t>WATER CONSERVATION PURIF     MR M TOKOTA             18.50   3198.47      2.00    935.01       .00                 .00                 .00       .00       .00       .00            20.50   4133.48    Y</t>
  </si>
  <si>
    <t>WATER CONSERVATION PURIF     MR T BAVUMA              5.00    537.98      5.00    717.30       .00                 .00                 .00       .00     12.00    860.76            22.00   2904.80    Y</t>
  </si>
  <si>
    <t>WATER CONSERVATION PURIF     MR M MBEKELE             5.00    537.98     15.00   2151.90       .00                 .00                 .00       .00       .00       .00            20.00   2689.88    Y</t>
  </si>
  <si>
    <t>WATER CONSERVATION PURIF     MR J LEON               16.00   2766.24     24.00   5532.48       .00                 .00                 .00       .00       .00       .00            40.00   8298.72    Y</t>
  </si>
  <si>
    <t>WATER CONSERVATION PURIF     MR AS BOTILE              .00       .00       .00       .00       .00                 .00                 .00       .00       .00       .00              .00    676.08    Y</t>
  </si>
  <si>
    <t>WATER CONSERVATION PURIF     MR M SOLANI             15.00   2593.35      4.00    922.08       .00                 .00                 .00       .00     12.00   1383.12            31.00   5461.95    Y</t>
  </si>
  <si>
    <t>WATER CONSERVATION PURIF     MR OO MBOMBO            40.00   4407.00       .00       .00       .00                 .00               36.00   1322.28     12.00    881.40            88.00   7286.76    Y</t>
  </si>
  <si>
    <t>WATER CONSERVATION PURIF     MS N FIHLANI            14.00   1403.01     21.00   2806.02       .00                 .00                 .00       .00       .00       .00            35.00   4209.03    Y</t>
  </si>
  <si>
    <t>WATER CONSERVATION PURIF                            427.50  56294.33    129.00  23700.83       .00                 .00              132.00   7080.84     72.00   8001.96           760.50 100261.24</t>
  </si>
  <si>
    <t>WATER JAMES KLEYNHANS        MR ZR ADAM                .00       .00       .00       .00       .00                 .00                 .00       .00     12.00   1498.68            12.00   2287.44    Y</t>
  </si>
  <si>
    <t>WATER JAMES KLEYNHANS        MR L KAHLA                .00       .00       .00       .00       .00                 .00                 .00       .00       .00       .00              .00    338.04    Y</t>
  </si>
  <si>
    <t>WATER JAMES KLEYNHANS        MS N GONGQOBE             .00       .00       .00       .00       .00                 .00               24.00   1753.44       .00       .00            24.00   1866.12    Y</t>
  </si>
  <si>
    <t>UP MAKANA MUNICIPALITY-SAL                OVERIME HOURS REPORT                  PRINTED ON 2022/11/1( 9:09)  FOR 2022/10/25        PAGE     4</t>
  </si>
  <si>
    <t>WATER JAMES KLEYNHANS        MR SS MTONGA            34.00   9445.71      6.00   2222.52       .00                 .00                 .00       .00       .00       .00            40.00  11668.23    Y</t>
  </si>
  <si>
    <t>WATER JAMES KLEYNHANS        MR ME BANISI              .00       .00       .00       .00       .00                 .00               24.00   1383.12     12.00   1383.12            36.00   3442.32    Y</t>
  </si>
  <si>
    <t>WATER JAMES KLEYNHANS        MR MN MANTLA            31.50   5446.04      6.00   1383.12       .00                 .00               24.00   1383.12       .00       .00            61.50   9113.72    Y</t>
  </si>
  <si>
    <t>WATER JAMES KLEYNHANS        MR NL SMILE             36.00   6224.04       .00       .00       .00                 .00               48.00   2766.24       .00       .00            84.00   9891.72</t>
  </si>
  <si>
    <t>WATER JAMES KLEYNHANS        MR BW MONDI             12.00   1202.58       .00       .00       .00                 .00               48.00   1603.68       .00       .00            60.00   3707.70</t>
  </si>
  <si>
    <t>WATER JAMES KLEYNHANS                               113.50  22318.37     12.00   3605.64       .00                 .00              168.00   8889.60     24.00   2881.80           317.50  42315.29</t>
  </si>
  <si>
    <t>WATER RETICULATION           MR T JULY               21.00   2313.67       .00       .00       .00                 .00                 .00       .00       .00       .00            21.00   2313.67</t>
  </si>
  <si>
    <t>WATER RETICULATION           MR D NGQINZI            18.50   2038.24      9.00   1322.10       .00                 .00                 .00       .00       .00       .00            27.50   3360.34    Y</t>
  </si>
  <si>
    <t>WATER RETICULATION           MR L PETER              31.30   3083.68      8.30   1090.29       .00                 .00                 .00       .00       .00       .00            39.60   4173.97    Y</t>
  </si>
  <si>
    <t>WATER RETICULATION           MR EM RALO               8.30    765.43     17.30   2127.21       .00                 .00                 .00       .00       .00       .00            25.60   2892.64    Y</t>
  </si>
  <si>
    <t>WATER RETICULATION           MR A HAWULANA           19.00   2093.33       .00       .00       .00                 .00                 .00       .00       .00       .00            19.00   2093.33    Y</t>
  </si>
  <si>
    <t>WATER RETICULATION           MR M MNTWINI            42.00   9870.00      8.00       .00       .00                 .00                 .00       .00       .00       .00            50.00   9870.00    Y</t>
  </si>
  <si>
    <t>WATER RETICULATION           MR KB MANYATI           19.00   4366.49      5.00   1532.10       .00                 .00                 .00       .00       .00       .00            24.00   5898.59    Y</t>
  </si>
  <si>
    <t>WATER RETICULATION           MR LM DLAMINI           37.00  15022.74      3.00   2195.79       .00                 .00                 .00       .00       .00       .00            40.00  17218.53    Y</t>
  </si>
  <si>
    <t>WATER RETICULATION           MR A BRUINTJIES         66.00   4008.60     24.00       .00       .00                 .00                 .00       .00       .00       .00            90.00   4008.60    Y</t>
  </si>
  <si>
    <t>WATER RETICULATION           MR C BASSON             29.00   5014.25     11.00   2535.94       .00                 .00                 .00       .00       .00       .00            40.00   7550.19    N</t>
  </si>
  <si>
    <t>WATER RETICULATION           MRS F HLANGANA          28.00   2806.02      6.00    801.72       .00                 .00                 .00       .00       .00       .00            34.00   3607.74    Y</t>
  </si>
  <si>
    <t>WATER RETICULATION           MS N KAYINGANA          22.00   2204.73       .00       .00       .00                 .00                 .00       .00       .00       .00            22.00   2204.73</t>
  </si>
  <si>
    <t>WATER RETICULATION           MRS N MANTLA              .00       .00       .00       .00       .00                 .00               24.00    801.84       .00       .00            24.00   1252.56    Y</t>
  </si>
  <si>
    <t>WATER RETICULATION           MR T MTWECU              9.50    952.04      6.00    801.72       .00                 .00                 .00       .00       .00       .00            15.50   1753.76    Y</t>
  </si>
  <si>
    <t>WATER RETICULATION           MRS NJ SUKULA           23.50   2355.05      2.00    541.95       .00                 .00                 .00       .00       .00       .00            25.50   2897.00    Y</t>
  </si>
  <si>
    <t>WATER RETICULATION           MR MV NGUMBELA          15.50   1553.33       .00       .00       .00                 .00                 .00       .00       .00       .00            15.50   1553.33    Y</t>
  </si>
  <si>
    <t>WATER RETICULATION           MR PB DYUBULU           12.00   1322.10     12.00   1762.80       .00                 .00               12.00    440.76       .00       .00            36.00   4427.10    Y</t>
  </si>
  <si>
    <t>WATER RETICULATION           MR S GQOSHA             14.00   1403.01     21.00   2806.02       .00                 .00                 .00       .00       .00       .00            35.00   4209.03    Y</t>
  </si>
  <si>
    <t>WATER RETICULATION           MR SI DYONGOMAN         18.00   1803.87      8.00   1068.96       .00                 .00                 .00       .00       .00       .00            26.00   2872.83</t>
  </si>
  <si>
    <t>WATER RETICULATION           MR S NQEBE                .00       .00       .00       .00       .00                 .00               24.00   1383.12     12.00   1383.12            36.00   3667.68    Y</t>
  </si>
  <si>
    <t>UP MAKANA MUNICIPALITY-SAL                OVERIME HOURS REPORT                  PRINTED ON 2022/11/1( 9:09)  FOR 2022/10/25        PAGE     5</t>
  </si>
  <si>
    <t>WATER RETICULATION           MS NT JACK              15.00   1503.23      8.00   1068.96       .00                 .00                 .00       .00       .00       .00            23.00   2572.19</t>
  </si>
  <si>
    <t>WATER RETICULATION           MS P MKA                11.00   1102.37      4.00    534.48       .00                 .00                 .00       .00       .00       .00            15.00   1636.85    Y</t>
  </si>
  <si>
    <t>WATER RETICULATION                                  528.60  79367.03    163.60  23000.64       .00                 .00               60.00   2625.72     12.00   1383.12           764.20 108630.11</t>
  </si>
  <si>
    <t>ELECTRICITY DISTRIBUTION     MR DB GOMBA             24.50   2699.29     11.00   1615.90       .00                 .00                 .00       .00       .00       .00            35.50   4441.96    Y</t>
  </si>
  <si>
    <t>ELECTRICITY DISTRIBUTION     MR L MBUYEPHI           32.00   7896.00      8.00   2632.00       .00                 .00                 .00       .00       .00       .00            40.00  10692.33    Y</t>
  </si>
  <si>
    <t>ELECTRICITY DISTRIBUTION     MR X QHINGA             21.50   2368.76       .00       .00       .00                 .00                 .00       .00       .00       .00            21.50   2500.22    Y</t>
  </si>
  <si>
    <t>ELECTRICITY DISTRIBUTION     MR AD SPHERE            29.00   3195.08       .00       .00       .00                 .00                 .00       .00       .00       .00            29.00   3411.05    Y</t>
  </si>
  <si>
    <t>ELECTRICITY DISTRIBUTION     MR Z MATOMANA            6.50   1046.66       .00       .00       .00                 .00                 .00       .00       .00       .00             6.50   1098.31    Y</t>
  </si>
  <si>
    <t>ELECTRICITY DISTRIBUTION     SN MATIWANA             17.00   1872.98      2.00    595.80       .00                 .00                 .00       .00       .00       .00            19.00   2525.12    Y</t>
  </si>
  <si>
    <t>ELECTRICITY DISTRIBUTION     MR A JUJU               10.00   1101.75       .00       .00       .00                 .00                 .00       .00       .00       .00            10.00   1148.70    Y</t>
  </si>
  <si>
    <t>ELECTRICITY DISTRIBUTION     MS N MKOKELI-NTLOKO     28.50   7551.36       .00       .00       .00                 .00                 .00       .00       .00       .00            28.50   7739.16    Y</t>
  </si>
  <si>
    <t>ELECTRICITY DISTRIBUTION     MISS NY KALASE          26.00   2864.55       .00       .00       .00                 .00                 .00       .00       .00       .00            26.00   3014.79    Y</t>
  </si>
  <si>
    <t>ELECTRICITY DISTRIBUTION     MR M DUDA               24.50   2967.93     15.50   2503.56       .00                 .00                 .00       .00       .00       .00            40.00   5762.58    Y</t>
  </si>
  <si>
    <t>ELECTRICITY DISTRIBUTION     MR VX GONGQA              .00       .00       .00       .00       .00                 .00                 .00       .00       .00       .00              .00    197.19    Y</t>
  </si>
  <si>
    <t>ELECTRICITY DISTRIBUTION     MR SA MAFANI             6.50    787.41      3.00    655.12       .00                 .00                 .00       .00       .00       .00             9.50   1442.53    Y</t>
  </si>
  <si>
    <t>ELECTRICITY DISTRIBUTION     MR DA DOUDES            23.50   2846.79     16.50   2665.08       .00                 .00                 .00       .00       .00       .00            40.00   5741.93    Y</t>
  </si>
  <si>
    <t>ELECTRICITY DISTRIBUTION     MR MM NTSHOKO           12.50   1377.19       .00       .00       .00                 .00                 .00       .00       .00       .00            12.50   1503.96    Y</t>
  </si>
  <si>
    <t>ELECTRICITY DISTRIBUTION     MR S MTANA              10.00   1211.40       .00       .00       .00                 .00                 .00       .00       .00       .00            10.00   1277.13    Y</t>
  </si>
  <si>
    <t>ELECTRICITY DISTRIBUTION     MR AP HLUTHA            28.00   3391.92     12.00   1938.24       .00                 .00                 .00       .00       .00       .00            40.00   5602.47    Y</t>
  </si>
  <si>
    <t>ELECTRICITY DISTRIBUTION     MR S LANGA               4.00    987.00       .00       .00       .00                 .00                 .00       .00       .00       .00             4.00   1010.48    Y</t>
  </si>
  <si>
    <t>ELECTRICITY DISTRIBUTION     MISS NA MLOTANA         17.00   4194.75     16.50   5428.50       .00                 .00                 .00       .00       .00       .00            33.50   9768.80    Y</t>
  </si>
  <si>
    <t>ELECTRICITY DISTRIBUTION     MR TH HULUSHE           14.50   1715.42      9.00   1419.66       .00                 .00                 .00       .00       .00       .00            23.50   3224.29    Y</t>
  </si>
  <si>
    <t>ELECTRICITY DISTRIBUTION     MR SC RAMBA             30.50   7525.88       .00       .00       .00                 .00                 .00       .00       .00       .00            30.50   7746.55    Y</t>
  </si>
  <si>
    <t>ELECTRICITY DISTRIBUTION     MISS N COSSIE           12.00   1231.20      6.00    820.80       .00                 .00                 .00       .00       .00       .00            18.00   2084.87    Y</t>
  </si>
  <si>
    <t>ELECTRICITY DISTRIBUTION     MR M NGOJO              33.00   5571.72       .00       .00       .00                 .00                 .00       .00       .00       .00            33.00   5778.30    Y</t>
  </si>
  <si>
    <t>ELECTRICITY DISTRIBUTION     MR L TYALA               8.00    801.72      8.00   1068.96       .00                 .00                 .00       .00       .00       .00            16.00   1870.68    Y</t>
  </si>
  <si>
    <t>ELECTRICITY DISTRIBUTION     MR N LUPUWANA           32.00   7896.00       .00       .00       .00                 .00                 .00       .00       .00       .00            32.00   8107.28    Y</t>
  </si>
  <si>
    <t>ELECTRICITY DISTRIBUTION     MR S SOMYA              17.50   4528.12     21.00   7245.00       .00                 .00                 .00       .00       .00       .00            38.50  11960.92    Y</t>
  </si>
  <si>
    <t>ELECTRICITY DISTRIBUTION     MR KR NGONYAMA          11.50   2837.62       .00       .00       .00                 .00                 .00       .00       .00       .00            11.50   3011.34    Y</t>
  </si>
  <si>
    <t>UP MAKANA MUNICIPALITY-SAL                OVERIME HOURS REPORT                  PRINTED ON 2022/11/1( 9:09)  FOR 2022/10/25        PAGE     6</t>
  </si>
  <si>
    <t>ELECTRICITY DISTRIBUTION                            480.00  80468.50    128.50  28588.62       .00                 .00                 .00       .00       .00       .00           608.50 112662.94</t>
  </si>
  <si>
    <t>COMMUNITY HALLS              MR VM NQEBEYA           15.50   2380.34     13.00   2661.88       .00                 .00                 .00       .00       .00       .00            28.50   5042.22</t>
  </si>
  <si>
    <t>COMMUNITY HALLS              MR S MIZE                8.50   1105.55     10.00   1734.20       .00                 .00                 .00       .00       .00       .00            18.50   2839.75</t>
  </si>
  <si>
    <t>COMMUNITY HALLS              MR L MSUTWANA            5.00    550.88      3.50    595.80       .00                 .00                 .00       .00       .00       .00             8.50   1146.68</t>
  </si>
  <si>
    <t>COMMUNITY HALLS              MRS N MALGAS             8.50    893.14      7.50   1050.75       .00                 .00                 .00       .00       .00       .00            16.00   1943.89</t>
  </si>
  <si>
    <t>COMMUNITY HALLS                                      37.50   4929.91     34.00   6042.63       .00                 .00                 .00       .00       .00       .00            71.50  10972.54</t>
  </si>
  <si>
    <t>COUNCIL                      MR SW DYIRA              6.50   1763.58     12.50   4522.00       .00                 .00                 .00       .00       .00       .00            19.00   6285.58</t>
  </si>
  <si>
    <t>COUNCIL                                               6.50   1763.58     12.50   4522.00       .00                 .00                 .00       .00       .00       .00            19.00   6285.58</t>
  </si>
  <si>
    <t>FINANCE ADMINISTRATION       MR D BODILL             17.50   3326.66     22.50   5702.85       .00                 .00                 .00       .00       .00       .00            40.00   9029.51    0</t>
  </si>
  <si>
    <t>FINANCE ADMINISTRATION                               17.50   3326.66     22.50   5702.85       .00                 .00                 .00       .00       .00       .00            40.00   9029.51</t>
  </si>
  <si>
    <t>STORES                       MR L MAGALELA            9.00   1090.26      8.00   1292.16       .00                 .00                 .00       .00       .00       .00            17.00   2382.42</t>
  </si>
  <si>
    <t>STORES                                                9.00   1090.26      8.00   1292.16       .00                 .00                 .00       .00       .00       .00            17.00   2382.42</t>
  </si>
  <si>
    <t>CARAVAN PARK                 MR ZG MAGOPENI          16.00   1938.24     13.00   2099.76       .00                 .00                 .00       .00       .00       .00            29.00   4038.00    0</t>
  </si>
  <si>
    <t>CARAVAN PARK                                         16.00   1938.24     13.00   2099.76       .00                 .00                 .00       .00       .00       .00            29.00   4038.00</t>
  </si>
  <si>
    <t>CEMETERIES                   MS V DYANTYI            15.00   1652.63      6.00    881.40       .00                 .00                 .00       .00       .00       .00            21.00   2534.03</t>
  </si>
  <si>
    <t>CEMETERIES                                           15.00   1652.63      6.00    881.40       .00                 .00                 .00       .00       .00       .00            21.00   2534.03</t>
  </si>
  <si>
    <t>COMMONAGE                    MR V KONDILE            16.00   1576.32       .00       .00       .00                 .00                 .00       .00       .00       .00            16.00   1576.32</t>
  </si>
  <si>
    <t>COMMONAGE                    MS N SEPTEMBER          10.50   1184.56     12.00   1805.04       .00                 .00                 .00       .00       .00       .00            22.50   2989.60</t>
  </si>
  <si>
    <t>COMMONAGE                                            26.50   2760.88     12.00   1805.04       .00                 .00                 .00       .00       .00       .00            38.50   4565.92</t>
  </si>
  <si>
    <t>DOMESTIC REFUSE              MR MZ NAZO               1.50    328.75       .00       .00       .00                 .00                 .00       .00       .00       .00             1.50    328.75    0</t>
  </si>
  <si>
    <t>DOMESTIC REFUSE              MR TK SANDI              8.50   1776.71       .00       .00       .00                 .00                 .00       .00       .00       .00             8.50   1776.71</t>
  </si>
  <si>
    <t>UP MAKANA MUNICIPALITY-SAL                OVERIME HOURS REPORT                  PRINTED ON 2022/11/1( 9:09)  FOR 2022/10/25        PAGE     7</t>
  </si>
  <si>
    <t>DOMESTIC REFUSE              MS NJ CHRISJAN          21.50   3717.14      3.00    935.01       .00                 .00                 .00       .00       .00       .00            24.50   4652.15</t>
  </si>
  <si>
    <t>DOMESTIC REFUSE              MR MW NTSHOKO            8.00    902.52     10.30   1549.33       .00                 .00                 .00       .00       .00       .00            18.30   2451.85    Y</t>
  </si>
  <si>
    <t>DOMESTIC REFUSE              MR MD HLALOWA           27.50   2755.91     19.50   1670.25       .00                 .00                 .00       .00       .00       .00            47.00   4426.16</t>
  </si>
  <si>
    <t>DOMESTIC REFUSE                                      67.00   9481.03     32.80   4154.59       .00                 .00                 .00       .00       .00       .00            99.80  13635.62</t>
  </si>
  <si>
    <t>PARKS TRANSPORT              MR NM TATA              16.00   2399.28     13.00   2599.22       .00                 .00                 .00       .00       .00       .00            29.00   4998.50</t>
  </si>
  <si>
    <t>PARKS TRANSPORT                                      16.00   2399.28     13.00   2599.22       .00                 .00                 .00       .00       .00       .00            29.00   4998.50</t>
  </si>
  <si>
    <t>FIRE CONTROL                 MR VD VATELA             2.00    414.33       .00       .00       .00                 .00               24.00   1657.44       .00       .00            26.00   2522.49    Y</t>
  </si>
  <si>
    <t>FIRE CONTROL                 MR FM MAPALING            .00       .00      8.00   2547.84       .00                 .00               12.00    955.44     12.00   1910.88            32.00   6090.24    Y</t>
  </si>
  <si>
    <t>FIRE CONTROL                 MR GH FELIX               .00       .00       .00       .00       .00                 .00               12.00    736.08       .00       .00            12.00   1412.16    Y</t>
  </si>
  <si>
    <t>FIRE CONTROL                 MR M MANKAYI              .00       .00       .00       .00       .00                 .00               12.00    736.08     12.00   1472.04            24.00   2996.88    Y</t>
  </si>
  <si>
    <t>FIRE CONTROL                 MR ME TEMBENI             .00       .00       .00       .00       .00                 .00               12.00    736.08       .00       .00            12.00   1074.12    Y</t>
  </si>
  <si>
    <t>FIRE CONTROL                 MR MR NTSHO              8.00   1657.32      8.00   2209.76       .00                 .00               12.00    828.72     12.00   1657.32            40.00   7141.88    Y</t>
  </si>
  <si>
    <t>FIRE CONTROL                 MR TJ SMAYILE           10.00   2007.15       .00       .00       .00                 .00               24.00   1605.84       .00       .00            34.00   4514.43    Y</t>
  </si>
  <si>
    <t>FIRE CONTROL                 MISS N NGQAKAYI           .00       .00       .00       .00       .00                 .00               12.00    828.72       .00       .00            12.00   1392.12    Y</t>
  </si>
  <si>
    <t>FIRE CONTROL                 MR MEB BOOI             32.00   5801.28       .00       .00       .00                 .00               12.00    725.16     12.00   1450.32            56.00   8765.52    Y</t>
  </si>
  <si>
    <t>FIRE CONTROL                 MR AT BOMA                .00       .00     10.00   3271.35       .00                 .00               12.00    802.92     12.00   1605.72            34.00   6468.75    Y</t>
  </si>
  <si>
    <t>FIRE CONTROL                 MR MM MANCAM             8.00   1605.72       .00       .00       .00                 .00               12.00    802.92     12.00   1605.72            32.00   4803.12    Y</t>
  </si>
  <si>
    <t>FIRE CONTROL                 MR M MARAWU              8.00   1371.00       .00       .00       .00                 .00               12.00    685.56     12.00   1371.00            32.00   4216.32    Y</t>
  </si>
  <si>
    <t>FIRE CONTROL                 MRS PL MBANE              .00       .00       .00       .00       .00                 .00               36.00   2408.76     12.00   1605.72            48.00   4690.56    Y</t>
  </si>
  <si>
    <t>FIRE CONTROL                 MRS NP NGCESE             .00       .00      2.00   1052.76       .00                 .00               12.00    747.72     12.00   1495.44            26.00   3972.00    Y</t>
  </si>
  <si>
    <t>FIRE CONTROL                 MR ZC NDOLO               .00       .00       .00       .00       .00                 .00               24.00   1410.24     12.00   1410.12            36.00   3496.44    Y</t>
  </si>
  <si>
    <t>FIRE CONTROL                 MS NJ SIKO                .00       .00       .00       .00       .00                 .00               24.00   1470.48       .00       .00            24.00   2146.56    Y</t>
  </si>
  <si>
    <t>FIRE CONTROL                 MR NA SCHEEPERS           .00       .00       .00       .00       .00                 .00               24.00   1580.64     12.00   1580.64            36.00   3837.36    Y</t>
  </si>
  <si>
    <t>FIRE CONTROL                 MR QW SKEYI               .00       .00       .00       .00       .00                 .00               24.00   1543.68     12.00   1543.56            36.00   3425.28    Y</t>
  </si>
  <si>
    <t>FIRE CONTROL                 MR JI POTBERG             .00       .00       .00       .00       .00                 .00               48.00   2766.24       .00       .00            48.00   3442.32    Y</t>
  </si>
  <si>
    <t>FIRE CONTROL                 MRS NJ SOMEKETA          9.00   1926.32     12.00   3424.56       .00                 .00               24.00   1712.40       .00       .00            45.00   7964.72    Y</t>
  </si>
  <si>
    <t>FIRE CONTROL                 MR T KASPER              8.00   1383.12       .00       .00       .00                 .00               12.00    691.56     12.00   1383.12            32.00   4246.56    Y</t>
  </si>
  <si>
    <t>FIRE CONTROL                 MR D MKHAZA              8.00   1383.12       .00       .00       .00                 .00               12.00    691.56     12.00   1383.12            32.00   4246.56    Y</t>
  </si>
  <si>
    <t>UP MAKANA MUNICIPALITY-SAL                OVERIME HOURS REPORT                  PRINTED ON 2022/11/1( 9:09)  FOR 2022/10/25        PAGE     8</t>
  </si>
  <si>
    <t>FIRE CONTROL                 MR AS NQOKOQA             .00       .00       .00       .00       .00                 .00               36.00   2281.32       .00       .00            36.00   2732.04    Y</t>
  </si>
  <si>
    <t>FIRE CONTROL                 MRS VJ JEZI               .00       .00       .00       .00       .00                 .00               12.00    572.16     12.00   1144.20            24.00   2167.08    Y</t>
  </si>
  <si>
    <t>FIRE CONTROL                 MR L SONGONGO             .00       .00       .00       .00       .00                 .00               12.00    572.16       .00       .00            12.00    797.52    Y</t>
  </si>
  <si>
    <t>FIRE CONTROL                 MR NT TLANJENI          36.00   6224.04       .00       .00       .00                 .00               36.00   2074.68       .00       .00            72.00   8298.72    Y</t>
  </si>
  <si>
    <t>FIRE CONTROL                 MS NC HAARMANS           2.00    279.36       .00       .00       .00                 .00               24.00   1117.44       .00       .00            26.00   2072.88</t>
  </si>
  <si>
    <t>FIRE CONTROL                 MS F BOOI                 .00       .00       .00       .00       .00                 .00               12.00    558.72     12.00   1117.44            24.00   2126.88</t>
  </si>
  <si>
    <t>FIRE CONTROL                                        131.00  24052.76     40.00  12506.27       .00                 .00              540.00  33300.72    192.00  23736.36           903.00 111061.51</t>
  </si>
  <si>
    <t>PUBLIC HEALTH                MS N ONCEYA              6.00    615.60       .00       .00       .00                 .00                 .00       .00       .00       .00             6.00    615.60</t>
  </si>
  <si>
    <t>PUBLIC HEALTH                MR Z MPIYANE             4.00    572.10       .00       .00       .00                 .00                 .00       .00       .00       .00             4.00    572.10</t>
  </si>
  <si>
    <t>PUBLIC HEALTH                                        10.00   1187.70       .00       .00       .00                 .00                 .00       .00       .00       .00            10.00   1187.70</t>
  </si>
  <si>
    <t>NURSERY                      MS TZ MTHWAKO           10.50   1052.26     12.00   1603.44       .00                 .00                 .00       .00       .00       .00            22.50   2655.70</t>
  </si>
  <si>
    <t>NURSERY                                              10.50   1052.26     12.00   1603.44       .00                 .00                 .00       .00       .00       .00            22.50   2655.70</t>
  </si>
  <si>
    <t>SANITATION GENERAL           MR JL THOMAS             7.00   1534.16       .00       .00       .00                 .00                 .00       .00       .00       .00             7.00   1534.16</t>
  </si>
  <si>
    <t>SANITATION GENERAL           MR W GORA               11.50   1267.01       .00       .00       .00                 .00                 .00       .00       .00       .00            11.50   1267.01</t>
  </si>
  <si>
    <t>SANITATION GENERAL           MRS P TYUPU             10.50   1271.97     12.00   1938.24       .00                 .00                 .00       .00       .00       .00            22.50   3210.21</t>
  </si>
  <si>
    <t>SANITATION GENERAL           MR X KUNIRI             11.50   1267.01       .00       .00       .00                 .00                 .00       .00       .00       .00            11.50   1267.01</t>
  </si>
  <si>
    <t>SANITATION GENERAL           MS BN MGCONGCO          10.50   1271.97     12.00   1938.24       .00                 .00                 .00       .00       .00       .00            22.50   3210.21</t>
  </si>
  <si>
    <t>SANITATION GENERAL           MR LB MADINDA            3.00    346.59       .00       .00       .00                 .00                 .00       .00       .00       .00             3.00    346.59</t>
  </si>
  <si>
    <t>SANITATION GENERAL           MR ET MANTLA             1.00    110.18       .00       .00       .00                 .00                 .00       .00       .00       .00             1.00    110.18</t>
  </si>
  <si>
    <t>SANITATION GENERAL           MR S JACK                3.00    330.53       .00       .00       .00                 .00                 .00       .00       .00       .00             3.00    330.53</t>
  </si>
  <si>
    <t>SANITATION GENERAL           MR V NTSHWAXA           22.00   2423.85       .00       .00       .00                 .00                 .00       .00       .00       .00            22.00   2423.85</t>
  </si>
  <si>
    <t>SANITATION GENERAL           MS LC YILANI             2.00    220.35      6.00    881.40       .00                 .00                 .00       .00       .00       .00             8.00   1101.75</t>
  </si>
  <si>
    <t>SANITATION GENERAL           MR DC MZIZI             11.00   1211.93      6.00    881.40       .00                 .00                 .00       .00       .00       .00            17.00   2093.33</t>
  </si>
  <si>
    <t>SANITATION GENERAL           MR YS JONGILE           33.50   4462.20      6.00   1065.60       .00                 .00                 .00       .00       .00       .00            39.50   5527.80</t>
  </si>
  <si>
    <t>SANITATION GENERAL           MR ZE NZWANA             8.50    936.49       .00       .00       .00                 .00                 .00       .00       .00       .00             8.50    936.49</t>
  </si>
  <si>
    <t>SANITATION GENERAL           MR M MVULA              31.00   4228.25       .00       .00       .00                 .00                 .00       .00       .00       .00            31.00   4228.25</t>
  </si>
  <si>
    <t>UP MAKANA MUNICIPALITY-SAL                OVERIME HOURS REPORT                  PRINTED ON 2022/11/1( 9:09)  FOR 2022/10/25        PAGE     9</t>
  </si>
  <si>
    <t>SANITATION GENERAL           MRS SN HULUSHE           5.00    501.08      3.00    541.95       .00                 .00                 .00       .00       .00       .00             8.00   1043.03</t>
  </si>
  <si>
    <t>SANITATION GENERAL           MS PA LAMANI             5.00    501.08      3.00    541.95       .00                 .00                 .00       .00       .00       .00             8.00   1043.03</t>
  </si>
  <si>
    <t>SANITATION GENERAL           MRS NJ MAGOBIYANE        8.50    851.83     12.00   1603.44       .00                 .00                 .00       .00       .00       .00            20.50   2455.27</t>
  </si>
  <si>
    <t>SANITATION GENERAL           MISS NP MTHATHI          5.50    551.18     12.00   1603.44       .00                 .00                 .00       .00       .00       .00            17.50   2154.62</t>
  </si>
  <si>
    <t>SANITATION GENERAL           MS NM NASE               5.00    501.08      3.00    541.95       .00                 .00                 .00       .00       .00       .00             8.00   1043.03</t>
  </si>
  <si>
    <t>SANITATION GENERAL           MRS NF DUDE              7.50    751.61      9.00   1202.58       .00                 .00                 .00       .00       .00       .00            16.50   1954.19</t>
  </si>
  <si>
    <t>SANITATION GENERAL           MRS L ZATHU             10.50   1052.26     12.00   1603.44       .00                 .00                 .00       .00       .00       .00            22.50   2655.70</t>
  </si>
  <si>
    <t>SANITATION GENERAL           MR NM MAGOBIYANE         7.00    701.51       .00       .00       .00                 .00                 .00       .00       .00       .00             7.00    701.51</t>
  </si>
  <si>
    <t>SANITATION GENERAL                                  220.00  26294.12     96.00  14343.63       .00                 .00                 .00       .00       .00       .00           316.00  40637.75</t>
  </si>
  <si>
    <t>TRAFFIC                      MISS L MACKENZIE        18.00   3673.89      9.00   2449.26       .00                 .00                9.00    612.36       .00       .00            36.00   6791.85</t>
  </si>
  <si>
    <t>TRAFFIC                      MR FP OERSON            10.00   2041.05      8.00   2177.12       .00                 .00                3.00    204.12      5.00    680.35            26.00   5112.03</t>
  </si>
  <si>
    <t>TRAFFIC                      MR STM JACOBS           17.50   3571.84      6.00   1632.84       .00                 .00                6.00    408.24       .00       .00            29.50   5631.70</t>
  </si>
  <si>
    <t>TRAFFIC                      MS Z MBULALI            11.00   1857.41     11.00   2476.54       .00                 .00                6.00    337.74      5.00    562.85            33.00   5262.71</t>
  </si>
  <si>
    <t>TRAFFIC                      MR UR AUSTIN            12.50   2110.69      8.50   1913.69       .00                 .00                8.50    478.47       .00       .00            29.50   4521.63</t>
  </si>
  <si>
    <t>TRAFFIC                      MR KG REDCLIFFE          5.00    844.28      3.00    913.13       .00                 .00                3.00    168.87       .00       .00            11.00   1935.67</t>
  </si>
  <si>
    <t>TRAFFIC                      MS NZ MPAMBANI          10.00   1609.65      6.00   1287.72       .00                 .00                6.00    321.96       .00       .00            22.00   3238.11</t>
  </si>
  <si>
    <t>TRAFFIC                                              84.00  15708.81     51.50  12850.30       .00                 .00               41.50   2531.76     10.00   1243.20           187.00  32493.70</t>
  </si>
  <si>
    <t>SPORTS GROUNDS               MR DP ZANI              30.00   3634.20     10.00   1615.20       .00                 .00                 .00       .00       .00       .00            40.00   5249.40</t>
  </si>
  <si>
    <t>SPORTS GROUNDS               MR V BOSI               10.00   1155.30       .00       .00       .00                 .00                 .00       .00       .00       .00            10.00   1155.30</t>
  </si>
  <si>
    <t>SPORTS GROUNDS               MR A MANTLA             16.00   1762.80     13.00   1909.70       .00                 .00                 .00       .00       .00       .00            29.00   3672.50</t>
  </si>
  <si>
    <t>SPORTS GROUNDS               MISS NJ PLANGA          33.00   3307.10      7.00    935.34       .00                 .00                 .00       .00       .00       .00            40.00   4242.44</t>
  </si>
  <si>
    <t>SPORTS GROUNDS               MR NG GEORGE            31.00   3106.67      9.00   1202.58       .00                 .00                 .00       .00       .00       .00            40.00   4309.25</t>
  </si>
  <si>
    <t>SPORTS GROUNDS               MR L BUDAZA             34.00   3407.31      6.00    801.72       .00                 .00                 .00       .00       .00       .00            40.00   4209.03</t>
  </si>
  <si>
    <t>SPORTS GROUNDS               MR M GOLIATH            18.00   1803.87       .00       .00       .00                 .00                 .00       .00       .00       .00            18.00   1803.87</t>
  </si>
  <si>
    <t>SPORTS GROUNDS               MR HL BRUINTJIES         8.00    801.72      8.00   1068.96       .00                 .00                 .00       .00       .00       .00            16.00   1870.68</t>
  </si>
  <si>
    <t>SPORTS GROUNDS                                      180.00  18978.97     53.00   7533.50       .00                 .00                 .00       .00       .00       .00           233.00  26512.47</t>
  </si>
  <si>
    <t>STR ISLANDS &amp; VERGES         MR MW KONDILE            6.00    733.41      5.00    814.90       .00                 .00                 .00       .00       .00       .00            11.00   1548.31    0</t>
  </si>
  <si>
    <t>UP MAKANA MUNICIPALITY-SAL                OVERIME HOURS REPORT                  PRINTED ON 2022/11/1( 9:09)  FOR 2022/10/25        PAGE    10</t>
  </si>
  <si>
    <t>STR ISLANDS &amp; VERGES         MR ME MILA              16.00   2234.88     13.00   2421.12       .00                 .00                 .00       .00       .00       .00            29.00   4656.00    0</t>
  </si>
  <si>
    <t>STR ISLANDS &amp; VERGES         MR AP PISTOLI           16.00   2081.04     13.00   2254.46       .00                 .00                 .00       .00       .00       .00            29.00   4335.50    0</t>
  </si>
  <si>
    <t>STR ISLANDS &amp; VERGES         MR NA ZUZILE            16.00   2234.88     13.00   2421.12       .00                 .00                 .00       .00       .00       .00            29.00   4656.00    0</t>
  </si>
  <si>
    <t>STR ISLANDS &amp; VERGES         MR ZS NYOKA              6.00   1589.76      5.00   1766.40       .00                 .00                 .00       .00       .00       .00            11.00   3356.16</t>
  </si>
  <si>
    <t>STR ISLANDS &amp; VERGES         MISS JV NZAYO           10.50   1365.68     12.00   2081.04       .00                 .00                 .00       .00       .00       .00            22.50   3446.72</t>
  </si>
  <si>
    <t>STR ISLANDS &amp; VERGES         MS N KOLISI             20.00   2601.30      6.00   1040.52       .00                 .00                 .00       .00       .00       .00            26.00   3641.82</t>
  </si>
  <si>
    <t>STR ISLANDS &amp; VERGES         MR RV NQOLA             10.00   1270.35     13.00   2201.94       .00                 .00                 .00       .00       .00       .00            23.00   3472.29</t>
  </si>
  <si>
    <t>STR ISLANDS &amp; VERGES         MRS TR STAMPER-BUWA     30.00   3901.95     10.00   1734.20       .00                 .00                 .00       .00       .00       .00            40.00   5636.15</t>
  </si>
  <si>
    <t>STR ISLANDS &amp; VERGES         MR M MADYO              15.00   1998.00     25.00   4440.00       .00                 .00                 .00       .00       .00       .00            40.00   6438.00</t>
  </si>
  <si>
    <t>STR ISLANDS &amp; VERGES         MR LR DYALOYI           16.00   1848.48     13.00   2002.52       .00                 .00                 .00       .00       .00       .00            29.00   3851.00</t>
  </si>
  <si>
    <t>STR ISLANDS &amp; VERGES         MS N MZOZOYANA           6.00    693.18      5.00    770.20       .00                 .00                 .00       .00       .00       .00            11.00   1463.38</t>
  </si>
  <si>
    <t>STR ISLANDS &amp; VERGES         MR WA DURUWE            16.00   3189.36     13.00   3455.14       .00                 .00                 .00       .00       .00       .00            29.00   6644.50</t>
  </si>
  <si>
    <t>STR ISLANDS &amp; VERGES         MR S MATTHEWS            6.00    661.05      5.00    734.50       .00                 .00                 .00       .00       .00       .00            11.00   1395.55</t>
  </si>
  <si>
    <t>STR ISLANDS &amp; VERGES         MR L MALETHE            20.00   2203.50      6.00    881.40       .00                 .00                 .00       .00       .00       .00            26.00   3084.90</t>
  </si>
  <si>
    <t>STR ISLANDS &amp; VERGES         MS NP DAVANI            10.50   1052.26     12.00   1603.44       .00                 .00                 .00       .00       .00       .00            22.50   2655.70</t>
  </si>
  <si>
    <t>STR ISLANDS &amp; VERGES         MR MT SAKI               6.00    601.29      5.00    668.10       .00                 .00                 .00       .00       .00       .00            11.00   1269.39</t>
  </si>
  <si>
    <t>STR ISLANDS &amp; VERGES         MISS NO LURWAYI          6.50    651.40     12.50   1670.25       .00                 .00                 .00       .00       .00       .00            19.00   2321.65</t>
  </si>
  <si>
    <t>STR ISLANDS &amp; VERGES         MISS N SAM               6.00    601.29      5.00    668.10       .00                 .00                 .00       .00       .00       .00            11.00   1269.39</t>
  </si>
  <si>
    <t>STR ISLANDS &amp; VERGES         MR V TOKWE               6.00    601.29      5.00    668.10       .00                 .00                 .00       .00       .00       .00            11.00   1269.39</t>
  </si>
  <si>
    <t>STR ISLANDS &amp; VERGES         MS L MINI               27.00   2705.81     13.00   1737.06       .00                 .00                 .00       .00       .00       .00            40.00   4442.87</t>
  </si>
  <si>
    <t>STR ISLANDS &amp; VERGES                                271.50  34820.16    209.50  36034.51       .00                 .00                 .00       .00       .00       .00           481.00  70854.67</t>
  </si>
  <si>
    <t>EXECUTIVE MAYOR              MS Y KHONZA             15.00   2593.35      7.00   1613.64       .00                 .00                 .00       .00       .00       .00            22.00   4206.99    Y</t>
  </si>
  <si>
    <t>EXECUTIVE MAYOR              MR BT TSANA             15.00   1503.23      7.00    935.34       .00                 .00                 .00       .00       .00       .00            22.00   2438.57</t>
  </si>
  <si>
    <t>EXECUTIVE MAYOR              MR AA ADAM              15.00   1503.23      7.00    935.34       .00                 .00                 .00       .00       .00       .00            22.00   2438.57</t>
  </si>
  <si>
    <t>EXECUTIVE MAYOR                                      45.00   5599.81     21.00   3484.32       .00                 .00                 .00       .00       .00       .00            66.00   9084.13</t>
  </si>
  <si>
    <t xml:space="preserve">                                                   3258.60 470472.65   1256.40 228531.41       .00                 .00             1193.50  67283.52    346.00  40928.88          6054.50 843771.79</t>
  </si>
  <si>
    <t>UP MAKANA MUNICIPALITY-SAL                OVERIME HOURS REPORT                  PRINTED ON 2022/11/1( 9:09)  FOR 2022/10/25        PAGE    11</t>
  </si>
  <si>
    <t>01 MAKANA MUNICIPALITY-SAL                OVERIME HOURS REPORT                  PRINTED ON 2022/11/2(15:21)  FOR 2022/11/25        PAGE     1</t>
  </si>
  <si>
    <t>TECHNICAL ADMINISTRATION     MR MV TABATA            31.00   3496.34     18.00   2706.84       .00                 .00               28.00   1052.80       .00       .00            77.00   7255.98    Y</t>
  </si>
  <si>
    <t>TECHNICAL ADMINISTRATION                             31.00   3496.34     18.00   2706.84       .00                 .00               28.00   1052.80       .00       .00            77.00   7255.98</t>
  </si>
  <si>
    <t>ENG DISTR PLANT              MR MG BUDAZA             6.00    661.05      3.00    595.80       .00                 .00                 .00       .00       .00       .00             9.00   1256.85    Y</t>
  </si>
  <si>
    <t>ENG DISTR PLANT                                      26.00   2864.55      6.00   1191.60       .00                 .00                 .00       .00       .00       .00            32.00   4056.15</t>
  </si>
  <si>
    <t>ENG DISTR TRANSPORT          MR ZJ ZWENI             21.00   3003.53      5.00    953.50       .00                 .00                 .00       .00       .00       .00            26.00   3957.03    Y</t>
  </si>
  <si>
    <t>ENG DISTR TRANSPORT                                  21.00   3003.53      5.00    953.50       .00                 .00                 .00       .00       .00       .00            26.00   3957.03</t>
  </si>
  <si>
    <t>ENG DISTR WORKSHOPS          MR WM DAMANE             5.00   1293.75       .00       .00       .00                 .00                 .00       .00       .00       .00             5.00   1293.75</t>
  </si>
  <si>
    <t>ENG DISTR WORKSHOPS                                   8.50   1729.53       .00       .00       .00                 .00                 .00       .00       .00       .00             8.50   1729.53</t>
  </si>
  <si>
    <t>ENG PAIL REMOVALS            MR S MELANI             14.00   1542.45       .00       .00       .00                 .00                 .00       .00       .00       .00            14.00   1542.45    Y</t>
  </si>
  <si>
    <t>ENG PAIL REMOVALS            MR VH NQEBEYA            6.00    661.05      3.00    595.80       .00                 .00                 .00       .00       .00       .00             9.00   1256.85    Y</t>
  </si>
  <si>
    <t>ENG PAIL REMOVALS            MR ZJ ZWENI               .00       .00       .00       .00       .00                 .00               36.00   2074.68       .00       .00            36.00   2863.44    Y</t>
  </si>
  <si>
    <t>ENG PAIL REMOVALS            MR L NAZO               13.00   1302.80       .00       .00       .00                 .00                 .00       .00       .00       .00            13.00   1302.80    Y</t>
  </si>
  <si>
    <t>ENG PAIL REMOVALS            MR MK JACISA            24.00   2906.24     24.00   1469.82       .00                 .00                 .00       .00       .00       .00            48.00   4376.06    N</t>
  </si>
  <si>
    <t>ENG PAIL REMOVALS            MR V DOLO               38.00   4810.32     10.00       .00       .00                 .00                 .00       .00       .00       .00            48.00   4810.32    Y</t>
  </si>
  <si>
    <t>ENG PAIL REMOVALS            MR TH KAMANA            40.00   4008.60     10.00       .00       .00                 .00                 .00       .00       .00       .00            50.00   4008.60    Y</t>
  </si>
  <si>
    <t>ENG PAIL REMOVALS            MR SM MONKIE            34.00   3407.31     10.00    801.72       .00                 .00                 .00       .00       .00       .00            44.00   4209.03    N</t>
  </si>
  <si>
    <t>ENG PAIL REMOVALS            MR ME KULA              15.00   1503.23       .00       .00       .00                 .00                 .00       .00       .00       .00            15.00   1503.23    Y</t>
  </si>
  <si>
    <t>ENG PAIL REMOVALS            MR BR MGQOBELE          18.00   1803.87      5.00    668.10       .00                 .00                 .00       .00       .00       .00            23.00   2471.97    Y</t>
  </si>
  <si>
    <t>ENG PAIL REMOVALS                                   202.00  21945.87     62.00   3535.44       .00                 .00               36.00   2074.68       .00       .00           300.00  28344.75</t>
  </si>
  <si>
    <t>ENG SEWER ADMIN              MR S THETHANI           44.00   6915.60       .00       .00       .00                 .00               12.00    691.56       .00       .00            56.00   6915.60    N</t>
  </si>
  <si>
    <t>ENG SEWER ADMIN              MR S NASE               27.00   4559.09       .00       .00       .00                 .00                 .00       .00       .00       .00            27.00   4559.09    Y</t>
  </si>
  <si>
    <t>ENG SEWER ADMIN              MR T RALO               13.00   1302.80      5.00    668.10       .00                 .00                 .00       .00       .00       .00            18.00   1970.90    Y</t>
  </si>
  <si>
    <t>01 MAKANA MUNICIPALITY-SAL                OVERIME HOURS REPORT                  PRINTED ON 2022/11/2(15:21)  FOR 2022/11/25        PAGE     2</t>
  </si>
  <si>
    <t>ENG SEWER ADMIN              MR M VAMVA              40.00   6915.60     10.00       .00       .00                 .00                 .00       .00       .00       .00            50.00   6915.60    Y</t>
  </si>
  <si>
    <t>ENG SEWER ADMIN                                     124.00  19693.09     15.00    668.10       .00                 .00               12.00    691.56       .00       .00           151.00  20361.19</t>
  </si>
  <si>
    <t>ENG DISPOSAL WORKS           MR NW MKOLO             33.00   6330.06       .00       .00       .00                 .00               48.00   3069.12       .00       .00            81.00   9399.18    Y</t>
  </si>
  <si>
    <t>ENG DISPOSAL WORKS           MR M MZIZI                .00       .00       .00       .00       .00                 .00               12.00    599.88       .00       .00            12.00   1501.32    N</t>
  </si>
  <si>
    <t>ENG DISPOSAL WORKS           MR TD SAKI                .00       .00       .00       .00       .00                 .00               48.00   2255.04       .00       .00            48.00   3043.80    Y</t>
  </si>
  <si>
    <t>ENG DISPOSAL WORKS           MR SC NZWANA              .00       .00       .00       .00       .00                 .00               12.00    585.84       .00       .00            12.00    585.84    Y</t>
  </si>
  <si>
    <t>ENG DISPOSAL WORKS           MR SG NKOLONGO          33.00   5705.37       .00       .00       .00                 .00               12.00    691.56       .00       .00            45.00   6396.93    Y</t>
  </si>
  <si>
    <t>ENG DISPOSAL WORKS           MR L PLANGA              5.00    550.88      5.00    734.50       .00                 .00               12.00    440.76       .00       .00            22.00   2627.58    Y</t>
  </si>
  <si>
    <t>ENG DISPOSAL WORKS           MR MS MAZUNGULA         44.00   4008.60       .00       .00       .00                 .00               48.00   1603.68       .00       .00            92.00   5612.28</t>
  </si>
  <si>
    <t>ENG DISPOSAL WORKS           MR DA NGQANDANA         15.00   1503.23     15.00   2004.30       .00                 .00                 .00       .00       .00       .00            30.00   3507.53</t>
  </si>
  <si>
    <t>ENG DISPOSAL WORKS                                  140.00  19199.89     30.00   4207.80       .00                 .00              228.00  11695.32       .00       .00           398.00  37694.65</t>
  </si>
  <si>
    <t>ENG SEWER RETICULATION       MR R FRANCIS            40.00   8766.60       .00       .00       .00                 .00               48.00   3506.88       .00       .00            88.00   8766.60    N</t>
  </si>
  <si>
    <t>ENG SEWER RETICULATION       MR JR RALO              11.00   1211.93      3.00    595.80       .00                 .00                 .00       .00       .00       .00            14.00   1807.73    Y</t>
  </si>
  <si>
    <t>ENG SEWER RETICULATION       MR ME NTLANJENI         32.50   5233.31     24.50   1610.25       .00                 .00                 .00       .00       .00       .00            57.00   6843.56    Y</t>
  </si>
  <si>
    <t>ENG SEWER RETICULATION                              101.50  17194.99     27.50   2206.05       .00                 .00               48.00   3506.88       .00       .00           177.00  19401.04</t>
  </si>
  <si>
    <t>ENG STR FOOTPATHS GUTTERS    MR VJ JONAS             20.50   2368.37      8.00   1232.32       .00                 .00                 .00       .00       .00       .00            28.50   3600.69</t>
  </si>
  <si>
    <t>ENG STR FOOTPATHS GUTTERS    MR SE KONDILE           31.00   3415.43      9.00   1322.10       .00                 .00                 .00       .00       .00       .00            40.00   4737.53</t>
  </si>
  <si>
    <t>ENG STR FOOTPATHS GUTTERS                            51.50   5783.80     17.00   2554.42       .00                 .00                 .00       .00       .00       .00            68.50   8338.22</t>
  </si>
  <si>
    <t>WATER CONSERVATION PURIF     MR MM MAKOMBE            2.00    345.78     23.00   5545.41       .00                 .00                 .00       .00       .00       .00            25.00   5891.19    Y</t>
  </si>
  <si>
    <t>WATER CONSERVATION PURIF     MR NW SKEPE             19.00   2093.33      4.00    587.60       .00                 .00                 .00       .00       .00       .00            23.00   2680.93</t>
  </si>
  <si>
    <t>WATER CONSERVATION PURIF     MR SM HANI                .00       .00       .00       .00       .00                 .00               24.00   1712.40       .00       .00            24.00   2613.84    Y</t>
  </si>
  <si>
    <t>WATER CONSERVATION PURIF     MR TJ JILANA            36.00   5398.38     12.00    799.76       .00                 .00               48.00   2399.52       .00       .00            96.00   9273.74    N</t>
  </si>
  <si>
    <t>01 MAKANA MUNICIPALITY-SAL                OVERIME HOURS REPORT                  PRINTED ON 2022/11/2(15:21)  FOR 2022/11/25        PAGE     3</t>
  </si>
  <si>
    <t>WATER CONSERVATION PURIF     MR Z NGUMBELA           26.00   2864.55      2.00    595.80       .00                 .00                 .00       .00       .00       .00            28.00   3460.35    Y</t>
  </si>
  <si>
    <t>WATER CONSERVATION PURIF     MS KM MADINDA             .00       .00       .00       .00       .00                 .00               24.00   1838.64       .00       .00            24.00   2740.08    Y</t>
  </si>
  <si>
    <t>WATER CONSERVATION PURIF     MR H MARAMBANA            .00       .00       .00       .00       .00                 .00               12.00    691.56       .00       .00            12.00   1593.00    Y</t>
  </si>
  <si>
    <t>WATER CONSERVATION PURIF     MR NM NDOLO             35.00   6051.67      5.00   2805.15       .00                 .00                 .00       .00       .00       .00            40.00   8856.82    N</t>
  </si>
  <si>
    <t>WATER CONSERVATION PURIF     MR MG FAKU              26.00   2797.47      2.00    581.87       .00                 .00                 .00       .00       .00       .00            28.00   3379.34    Y</t>
  </si>
  <si>
    <t>WATER CONSERVATION PURIF     MR B SPEELMAN           22.00   2367.09      3.00    581.87       .00                 .00                 .00       .00       .00       .00            25.00   2948.96    Y</t>
  </si>
  <si>
    <t>WATER CONSERVATION PURIF     MR X NTETHE             10.00   1075.95      7.00   1004.22       .00                 .00                 .00       .00       .00       .00            17.00   2080.17    Y</t>
  </si>
  <si>
    <t>WATER CONSERVATION PURIF     MR M SKAAP              18.00   1936.71      5.00    717.30       .00                 .00                 .00       .00       .00       .00            23.00   2654.01    Y</t>
  </si>
  <si>
    <t>WATER CONSERVATION PURIF     MR A HELENI               .00       .00       .00       .00       .00                 .00               24.00    881.52       .00       .00            24.00   1782.96    Y</t>
  </si>
  <si>
    <t>WATER CONSERVATION PURIF     MR M TOKOTA             34.00   5878.26     10.00   1383.12       .00                 .00                 .00       .00       .00       .00            44.00   7261.38    Y</t>
  </si>
  <si>
    <t>WATER CONSERVATION PURIF     MR T BAVUMA               .00       .00       .00       .00       .00                 .00               48.00   1721.76       .00       .00            48.00   2510.52    Y</t>
  </si>
  <si>
    <t>WATER CONSERVATION PURIF     MR M MBEKELE            10.00   1075.95       .00       .00       .00                 .00                 .00       .00       .00       .00            10.00   1075.95    Y</t>
  </si>
  <si>
    <t>WATER CONSERVATION PURIF     MR MI KOM                8.00    860.76       .00       .00       .00                 .00                 .00       .00       .00       .00             8.00    860.76    Y</t>
  </si>
  <si>
    <t>WATER CONSERVATION PURIF     MR J LEON               37.00   6396.93     12.00    935.01       .00                 .00                 .00       .00       .00       .00            49.00   7331.94    Y</t>
  </si>
  <si>
    <t>WATER CONSERVATION PURIF     MR AS BOTILE              .00       .00       .00       .00       .00                 .00               36.00   1676.16       .00       .00            36.00   2352.24    Y</t>
  </si>
  <si>
    <t>WATER CONSERVATION PURIF     MR M SOLANI             12.00   2074.68       .00       .00       .00                 .00               48.00   2766.24       .00       .00            60.00   5517.00    Y</t>
  </si>
  <si>
    <t>WATER CONSERVATION PURIF     MR OO MBOMBO              .00       .00       .00       .00       .00                 .00               36.00   1322.28       .00       .00            36.00   2223.72    Y</t>
  </si>
  <si>
    <t>WATER CONSERVATION PURIF     MS N FIHLANI            21.00   2104.51     11.00   1469.82       .00                 .00                 .00       .00       .00       .00            32.00   3574.33    Y</t>
  </si>
  <si>
    <t>WATER CONSERVATION PURIF                            332.00  46088.26    112.00  20695.25       .00                 .00              348.00  18687.36       .00       .00           792.00  93696.51</t>
  </si>
  <si>
    <t>WATER JAMES KLEYNHANS        MR ZR ADAM              12.00   2248.02       .00       .00       .00                 .00               24.00   1498.80       .00       .00            36.00   4648.26    Y</t>
  </si>
  <si>
    <t>WATER JAMES KLEYNHANS        MS N GONGQOBE             .00       .00       .00       .00       .00                 .00               36.00   2630.16       .00       .00            36.00   3193.56    Y</t>
  </si>
  <si>
    <t>WATER JAMES KLEYNHANS        MR SS MTONGA            33.00   9167.90      6.00   2222.52       .00                 .00                 .00       .00       .00       .00            39.00  11390.42    Y</t>
  </si>
  <si>
    <t>WATER JAMES KLEYNHANS        MR MM MGOGOSHE            .00       .00       .00       .00       .00                 .00               12.00    816.48       .00       .00            12.00   1717.92    Y</t>
  </si>
  <si>
    <t>WATER JAMES KLEYNHANS        MR ME BANISI              .00       .00       .00       .00       .00                 .00               24.00   1383.12       .00       .00            24.00   2059.20    Y</t>
  </si>
  <si>
    <t>WATER JAMES KLEYNHANS        MR MN MANTLA            24.00   4149.36      5.00   1152.60       .00                 .00               36.00   2074.68       .00       .00            65.00   8165.40    Y</t>
  </si>
  <si>
    <t>WATER JAMES KLEYNHANS        MR NL SMILE               .00       .00       .00       .00       .00                 .00               12.00    691.56       .00       .00            12.00    916.92</t>
  </si>
  <si>
    <t>WATER JAMES KLEYNHANS        MR BW MONDI               .00       .00       .00       .00       .00                 .00               12.00    400.92       .00       .00            12.00   1302.36</t>
  </si>
  <si>
    <t>01 MAKANA MUNICIPALITY-SAL                OVERIME HOURS REPORT                  PRINTED ON 2022/11/2(15:21)  FOR 2022/11/25        PAGE     4</t>
  </si>
  <si>
    <t>WATER JAMES KLEYNHANS                                69.00  15565.28     11.00   3375.12       .00                 .00              156.00   9495.72       .00       .00           236.00  33394.04</t>
  </si>
  <si>
    <t>WATER RETICULATION           MR T JULY               19.00   2093.33      4.00    587.60       .00                 .00                 .00       .00       .00       .00            23.00   2680.93</t>
  </si>
  <si>
    <t>WATER RETICULATION           MR D NGQINZI             6.00    661.05     13.50   1983.15       .00                 .00                 .00       .00       .00       .00            19.50   2644.20    Y</t>
  </si>
  <si>
    <t>WATER RETICULATION           MR L PETER              20.00   1970.40     19.00   2495.84       .00                 .00                 .00       .00       .00       .00            39.00   4466.24    Y</t>
  </si>
  <si>
    <t>WATER RETICULATION           MR EM RALO               9.30    857.65     10.30   1266.49       .00                 .00                 .00       .00       .00       .00            19.60   2124.14    Y</t>
  </si>
  <si>
    <t>WATER RETICULATION           MR A HAWULANA            6.00    661.05     13.50   1983.15       .00                 .00                 .00       .00       .00       .00            19.50   2644.20    Y</t>
  </si>
  <si>
    <t>WATER RETICULATION           MR S JACK               15.50   1707.71       .00       .00       .00                 .00                 .00       .00       .00       .00            15.50   1707.71    Y</t>
  </si>
  <si>
    <t>WATER RETICULATION           MR M MNTWINI            36.00   8883.00     10.00   1316.00       .00                 .00                 .00       .00       .00       .00            46.00  10199.00    N</t>
  </si>
  <si>
    <t>WATER RETICULATION           MR KB MANYATI            8.00   1838.52      5.00   1532.10       .00                 .00                 .00       .00       .00       .00            13.00   3370.62    Y</t>
  </si>
  <si>
    <t>WATER RETICULATION           MR L MLOLA              32.00   7181.76     12.00   2393.92       .00                 .00                 .00       .00       .00       .00            44.00   9575.68    Y</t>
  </si>
  <si>
    <t>WATER RETICULATION           MR MT MFECANE           47.00   6915.60     10.00       .00       .00                 .00                 .00       .00       .00       .00            57.00   6915.60    Y</t>
  </si>
  <si>
    <t>WATER RETICULATION           MR LM DLAMINI           16.00   6496.32      6.00   3248.16       .00                 .00                 .00       .00       .00       .00            22.00   9744.48    Y</t>
  </si>
  <si>
    <t>WATER RETICULATION           MR A BRUINTJIES         45.00   4008.60     12.00       .00       .00                 .00                 .00       .00       .00       .00            57.00   4008.60    Y</t>
  </si>
  <si>
    <t>WATER RETICULATION           MR C BASSON             19.50   3371.65     13.50   3112.29       .00                 .00                 .00       .00       .00       .00            33.00   6483.94    N</t>
  </si>
  <si>
    <t>WATER RETICULATION           MR MN NTLOKWANA         17.00   1703.66      6.00    801.72       .00                 .00                 .00       .00       .00       .00            23.00   2505.38    Y</t>
  </si>
  <si>
    <t>WATER RETICULATION           MRS F HLANGANA          23.00   2304.95      7.00    935.34       .00                 .00                 .00       .00       .00       .00            30.00   3240.29    Y</t>
  </si>
  <si>
    <t>WATER RETICULATION           MS N KAYINGANA          19.00   1904.09      4.00    534.48       .00                 .00                 .00       .00       .00       .00            23.00   2438.57</t>
  </si>
  <si>
    <t>WATER RETICULATION           MRS N MANTLA            36.00   3607.74     24.00   3206.88       .00                 .00                 .00       .00       .00       .00            60.00   7603.38    Y</t>
  </si>
  <si>
    <t>WATER RETICULATION           MR T MTWECU             17.00   1703.66      7.00    935.34       .00                 .00                 .00       .00       .00       .00            24.00   2639.00    Y</t>
  </si>
  <si>
    <t>WATER RETICULATION           MR MV NGUMBELA           7.00    701.51      7.00    935.34       .00                 .00                 .00       .00       .00       .00            14.00   1636.85    Y</t>
  </si>
  <si>
    <t>WATER RETICULATION           MR PB DYUBULU             .00       .00       .00       .00       .00                 .00               24.00    881.52       .00       .00            24.00   1557.60    Y</t>
  </si>
  <si>
    <t>WATER RETICULATION           MR SI DYONGOMAN         17.00   1703.66      6.00    801.72       .00                 .00                 .00       .00       .00       .00            23.00   2505.38</t>
  </si>
  <si>
    <t>WATER RETICULATION           MR S NQEBE                .00       .00       .00       .00       .00                 .00               24.00   1383.12       .00       .00            24.00   2284.56    Y</t>
  </si>
  <si>
    <t>WATER RETICULATION           MS NT JACK              17.00   1703.66      6.00    801.72       .00                 .00                 .00       .00       .00       .00            23.00   2505.38</t>
  </si>
  <si>
    <t>WATER RETICULATION           MS P MKA                12.00   1202.58       .00       .00       .00                 .00                 .00       .00       .00       .00            12.00   1202.58    Y</t>
  </si>
  <si>
    <t>WATER RETICULATION                                  444.30  63182.15    195.80  28871.24       .00                 .00               48.00   2264.64       .00       .00           688.10  96684.31</t>
  </si>
  <si>
    <t>ELECTRICITY DISTRIBUTION     MR DB GOMBA             24.00   2644.20       .00       .00       .00                 .00                 .00       .00       .00       .00            24.00   2775.66    Y</t>
  </si>
  <si>
    <t>01 MAKANA MUNICIPALITY-SAL                OVERIME HOURS REPORT                  PRINTED ON 2022/11/2(15:21)  FOR 2022/11/25        PAGE     5</t>
  </si>
  <si>
    <t>ELECTRICITY DISTRIBUTION     MR L MBUYEPHI           26.00   6415.50      8.50   2796.50       .00                 .00                 .00       .00       .00       .00            34.50   9423.28    Y</t>
  </si>
  <si>
    <t>ELECTRICITY DISTRIBUTION     MR X QHINGA             12.00   1322.10     11.00   1615.90       .00                 .00                2.50     91.83       .00       .00            25.50   3100.26    Y</t>
  </si>
  <si>
    <t>ELECTRICITY DISTRIBUTION     MR AD SPHERE            24.00   2644.20     12.00   1762.80       .00                 .00                 .00       .00       .00       .00            36.00   4529.07    Y</t>
  </si>
  <si>
    <t>ELECTRICITY DISTRIBUTION     SN MATIWANA             22.00   2423.85     15.00   2203.50       .00                 .00                 .00       .00       .00       .00            37.00   4777.59    Y</t>
  </si>
  <si>
    <t>ELECTRICITY DISTRIBUTION     MR A JUJU               16.50   1817.89     11.00   1615.90       .00                 .00                 .00       .00       .00       .00            27.50   3504.22    Y</t>
  </si>
  <si>
    <t>ELECTRICITY DISTRIBUTION     MS N MKOKELI-NTLOKO     28.00   7418.88     12.00   4239.36       .00                 .00                 .00       .00       .00       .00            40.00  11817.87    Y</t>
  </si>
  <si>
    <t>ELECTRICITY DISTRIBUTION     MR W MALEKI              6.00    661.05       .00       .00       .00                 .00                 .00       .00       .00       .00             6.00    703.31    Y</t>
  </si>
  <si>
    <t>ELECTRICITY DISTRIBUTION     MISS NY KALASE          22.00   2423.85     11.00   1615.90       .00                 .00                 .00       .00       .00       .00            33.00   4175.91    Y</t>
  </si>
  <si>
    <t>ELECTRICITY DISTRIBUTION     MR M DUDA               29.00   3513.06     11.00   1776.72       .00                 .00                 .00       .00       .00       .00            40.00   5623.13    Y</t>
  </si>
  <si>
    <t>ELECTRICITY DISTRIBUTION     MR VX GONGQA            24.50   8724.60     18.00   2752.80       .00                 .00                 .00       .00       .00       .00            42.50  11721.54    N</t>
  </si>
  <si>
    <t>ELECTRICITY DISTRIBUTION     MR SA MAFANI            14.50   1756.53      4.00    646.08       .00                 .00                 .00       .00       .00       .00            18.50   2440.17    Y</t>
  </si>
  <si>
    <t>ELECTRICITY DISTRIBUTION     MR DA DOUDES            32.50   3937.05      4.00    646.08       .00                 .00                 .00       .00       .00       .00            36.50   4799.10    Y</t>
  </si>
  <si>
    <t>ELECTRICITY DISTRIBUTION     MR MM NTSHOKO           23.00   2534.03     16.00   2350.40       .00                 .00                 .00       .00       .00       .00            39.00   4968.94    Y</t>
  </si>
  <si>
    <t>ELECTRICITY DISTRIBUTION     MR S MTANA              30.50   3694.77     11.00   1776.72       .00                 .00                 .00       .00       .00       .00            41.50   5696.85    Y</t>
  </si>
  <si>
    <t>ELECTRICITY DISTRIBUTION     MR AP HLUTHA            37.00   4482.18     14.00   2261.28       .00                 .00                 .00       .00       .00       .00            51.00   6954.74    Y</t>
  </si>
  <si>
    <t>ELECTRICITY DISTRIBUTION     MR S LANGA              23.00   5675.25     16.00   5264.00       .00                 .00                 .00       .00       .00       .00            39.00  11070.71    Y</t>
  </si>
  <si>
    <t>ELECTRICITY DISTRIBUTION     MISS NA MLOTANA         26.00   6415.50       .00       .00       .00                 .00                 .00       .00       .00       .00            26.00   6593.91    Y</t>
  </si>
  <si>
    <t>ELECTRICITY DISTRIBUTION     MR TH HULUSHE           24.00   2839.32       .00       .00       .00                 .00                 .00       .00       .00       .00            24.00   3022.43    Y</t>
  </si>
  <si>
    <t>ELECTRICITY DISTRIBUTION     MR SC RAMBA             25.00   6168.75     11.00   3619.00       .00                 .00                 .00       .00       .00       .00            36.00   9952.08    Y</t>
  </si>
  <si>
    <t>ELECTRICITY DISTRIBUTION     MR M RALO                6.00    709.83       .00       .00       .00                 .00                 .00       .00       .00       .00             6.00    752.09    Y</t>
  </si>
  <si>
    <t>ELECTRICITY DISTRIBUTION     MISS N COSSIE           21.00   2154.60       .00       .00       .00                 .00                 .00       .00       .00       .00            21.00   2318.93    Y</t>
  </si>
  <si>
    <t>ELECTRICITY DISTRIBUTION     MR M NGOJO              30.50   5149.62     11.00   2476.32       .00                 .00                 .00       .00       .00       .00            41.50   7752.71    Y</t>
  </si>
  <si>
    <t>ELECTRICITY DISTRIBUTION     MR L TYALA              16.00   1603.44     16.00   2137.92       .00                 .00                 .00       .00       .00       .00            32.00   3741.36    Y</t>
  </si>
  <si>
    <t>ELECTRICITY DISTRIBUTION     MR N LUPUWANA           24.00   5922.00     12.00   3948.00       .00                 .00                 .00       .00       .00       .00            36.00  10010.85    Y</t>
  </si>
  <si>
    <t>ELECTRICITY DISTRIBUTION     MR S SOMYA              24.50   6339.38       .00       .00       .00                 .00                 .00       .00       .00       .00            24.50   6607.00    Y</t>
  </si>
  <si>
    <t>ELECTRICITY DISTRIBUTION     MR KR NGONYAMA          32.00  10733.63       .00       .00       .00                 .00                 .00       .00       .00       .00            32.00  10907.35    Y</t>
  </si>
  <si>
    <t>ELECTRICITY DISTRIBUTION                            623.50 110125.06    224.50  45505.18       .00                 .00                2.50     91.83       .00       .00           850.50 159741.06</t>
  </si>
  <si>
    <t>CORPORATE SERVICES           MS L FALTEIN              .00       .00      2.00   1157.47       .00                 .00                 .00       .00       .00       .00             2.00   1157.47</t>
  </si>
  <si>
    <t>CORPORATE SERVICES           MS W TINISE              4.00    532.80      2.00    720.32       .00                 .00                 .00       .00       .00       .00             6.00   1253.12</t>
  </si>
  <si>
    <t>01 MAKANA MUNICIPALITY-SAL                OVERIME HOURS REPORT                  PRINTED ON 2022/11/2(15:21)  FOR 2022/11/25        PAGE     6</t>
  </si>
  <si>
    <t>CORPORATE SERVICES                                    4.00    532.80      4.00   1877.79       .00                 .00                 .00       .00       .00       .00             8.00   2410.59</t>
  </si>
  <si>
    <t>CITY HALL &amp; OFFICES          MISS P BUWA              7.00    718.20      8.00   1094.40       .00                 .00                 .00       .00       .00       .00            15.00   1812.60</t>
  </si>
  <si>
    <t>CITY HALL &amp; OFFICES                                   7.00    718.20      8.00   1094.40       .00                 .00                 .00       .00       .00       .00            15.00   1812.60</t>
  </si>
  <si>
    <t>COMMUNITY HALLS              MR VM NQEBEYA           14.00   2149.98      7.00   1433.32       .00                 .00                 .00       .00       .00       .00            21.00   3583.30</t>
  </si>
  <si>
    <t>COMMUNITY HALLS              MRS N MALGAS             3.00    315.23      7.00    980.70       .00                 .00                 .00       .00       .00       .00            10.00   1295.93</t>
  </si>
  <si>
    <t>COMMUNITY HALLS                                      17.00   2465.21     14.00   2414.02       .00                 .00                 .00       .00       .00       .00            31.00   4879.23</t>
  </si>
  <si>
    <t>FINANCE ADMINISTRATION       MR D BODILL             24.00   4562.28     22.00   4055.36       .00                 .00                 .00       .00       .00       .00            46.00   8617.64    0</t>
  </si>
  <si>
    <t>FINANCE ADMINISTRATION                               24.00   4562.28     22.00   4055.36       .00                 .00                 .00       .00       .00       .00            46.00   8617.64</t>
  </si>
  <si>
    <t>STORES                       MR L MAGALELA           19.00   2301.66     15.00   2422.80       .00                 .00                 .00       .00       .00       .00            34.00   4808.97</t>
  </si>
  <si>
    <t>STORES                                               19.00   2301.66     15.00   2422.80       .00                 .00                 .00       .00       .00       .00            34.00   4808.97</t>
  </si>
  <si>
    <t>CARAVAN PARK                 MR ZG MAGOPENI          14.00   1695.96     26.00   4199.52       .00                 .00                 .00       .00       .00       .00            40.00   5895.48    0</t>
  </si>
  <si>
    <t>CARAVAN PARK                                         14.00   1695.96     26.00   4199.52       .00                 .00                 .00       .00       .00       .00            40.00   5895.48</t>
  </si>
  <si>
    <t>CEMETERIES                   MR SE KULA              27.00   6946.80     10.00   3473.40       .00                 .00                 .00       .00       .00       .00            37.00  10420.20</t>
  </si>
  <si>
    <t>CEMETERIES                   MS V DYANTYI            20.00   2203.50      9.00   1322.10       .00                 .00                 .00       .00       .00       .00            29.00   3525.60</t>
  </si>
  <si>
    <t>CEMETERIES                                           47.00   9150.30     19.00   4795.50       .00                 .00                 .00       .00       .00       .00            66.00  13945.80</t>
  </si>
  <si>
    <t>DOMESTIC REFUSE              MR SC JALI              35.50   4076.48      3.00    595.80       .00                 .00                 .00       .00       .00       .00            38.50   4672.28</t>
  </si>
  <si>
    <t>DOMESTIC REFUSE              MS NJ CHRISJAN          15.00   2593.35      6.00   1383.12       .00                 .00                 .00       .00       .00       .00            21.00   3976.47</t>
  </si>
  <si>
    <t>DOMESTIC REFUSE              MR MW NTSHOKO           22.30   2515.77     20.30   3053.53       .00                 .00                 .00       .00       .00       .00            42.60   5569.30    Y</t>
  </si>
  <si>
    <t>01 MAKANA MUNICIPALITY-SAL                OVERIME HOURS REPORT                  PRINTED ON 2022/11/2(15:21)  FOR 2022/11/25        PAGE     7</t>
  </si>
  <si>
    <t>DOMESTIC REFUSE              MR MD HLALOWA           17.00   1703.66     38.00   3073.26       .00                 .00                 .00       .00       .00       .00            55.00   4776.92</t>
  </si>
  <si>
    <t>DOMESTIC REFUSE                                      95.80  12143.41     67.30   8105.71       .00                 .00                 .00       .00       .00       .00           163.10  20249.12</t>
  </si>
  <si>
    <t>PARKS TRANSPORT              MR NM TATA              29.00   4348.70     29.00   2199.34       .00                 .00                 .00       .00       .00       .00            58.00   6548.04</t>
  </si>
  <si>
    <t>PARKS TRANSPORT              MR M MAGWALA            56.00   4319.19     16.00   1016.28       .00                 .00                 .00       .00       .00       .00            72.00   5335.47</t>
  </si>
  <si>
    <t>PARKS TRANSPORT                                      85.00   8667.89     45.00   3215.62       .00                 .00                 .00       .00       .00       .00           130.00  11883.51</t>
  </si>
  <si>
    <t>FIRE CONTROL                 MR VD VATELA              .00       .00       .00       .00       .00                 .00               24.00   1657.44       .00       .00            24.00   1657.44    Y</t>
  </si>
  <si>
    <t>FIRE CONTROL                 MR FM MAPALING            .00       .00       .00       .00       .00                 .00               24.00   1910.88       .00       .00            24.00   1910.88    Y</t>
  </si>
  <si>
    <t>FIRE CONTROL                 MR GH FELIX              8.00   1472.04       .00       .00       .00                 .00               24.00   1472.16       .00       .00            32.00   2944.20    Y</t>
  </si>
  <si>
    <t>FIRE CONTROL                 MR M MANKAYI              .00       .00       .00       .00       .00                 .00               48.00   2944.32       .00       .00            48.00   2944.32    Y</t>
  </si>
  <si>
    <t>FIRE CONTROL                 MR ME TEMBENI            5.00    920.03       .00       .00       .00                 .00               24.00   1472.16       .00       .00            29.00   2392.19    Y</t>
  </si>
  <si>
    <t>FIRE CONTROL                 MR MR NTSHO              8.00   1657.32       .00       .00       .00                 .00               24.00   1657.44       .00       .00            32.00   3314.76    Y</t>
  </si>
  <si>
    <t>FIRE CONTROL                 MR TJ SMAYILE             .00       .00       .00       .00       .00                 .00               24.00   1605.84       .00       .00            24.00   1605.84    Y</t>
  </si>
  <si>
    <t>FIRE CONTROL                 MISS N NGQAKAYI           .00       .00       .00       .00       .00                 .00               48.00   3314.88       .00       .00            48.00   3314.88    Y</t>
  </si>
  <si>
    <t>FIRE CONTROL                 MR MEB BOOI               .00       .00       .00       .00       .00                 .00               12.00    725.16       .00       .00            12.00    725.16    Y</t>
  </si>
  <si>
    <t>FIRE CONTROL                 MR AT BOMA                .00       .00       .00       .00       .00                 .00               24.00   1605.84       .00       .00            24.00   1605.84    Y</t>
  </si>
  <si>
    <t>FIRE CONTROL                 MR MM MANCAM             8.00   1605.72       .00       .00       .00                 .00               48.00   3211.68       .00       .00            56.00   4817.40    Y</t>
  </si>
  <si>
    <t>FIRE CONTROL                 MR M MARAWU              8.00   1371.00       .00       .00       .00                 .00               48.00   2742.24       .00       .00            56.00   4113.24    Y</t>
  </si>
  <si>
    <t>FIRE CONTROL                 MRS PL MBANE             3.00    602.15       .00       .00       .00                 .00               12.00    802.92       .00       .00            15.00   1405.07    Y</t>
  </si>
  <si>
    <t>FIRE CONTROL                 MRS NP NGCESE             .00       .00       .00       .00       .00                 .00               24.00   1495.44       .00       .00            24.00   1495.44    Y</t>
  </si>
  <si>
    <t>FIRE CONTROL                 MR NA SCHEEPERS          3.00    592.74       .00       .00       .00                 .00               24.00   1580.64       .00       .00            27.00   2173.38    Y</t>
  </si>
  <si>
    <t>FIRE CONTROL                 MR QW SKEYI              8.00   1543.56       .00       .00       .00                 .00               48.00   3087.36       .00       .00            56.00   3087.24    Y</t>
  </si>
  <si>
    <t>FIRE CONTROL                 MS NVM MKELE              .00       .00       .00       .00       .00                 .00               24.00   1472.16       .00       .00            24.00   1472.16    Y</t>
  </si>
  <si>
    <t>FIRE CONTROL                 MR JI POTBERG             .00       .00       .00       .00       .00                 .00               36.00   2074.68       .00       .00            36.00   2074.68    Y</t>
  </si>
  <si>
    <t>FIRE CONTROL                 MRS NJ SOMEKETA          8.00   1712.28       .00       .00       .00                 .00               24.00   1712.40       .00       .00            32.00   3424.68    Y</t>
  </si>
  <si>
    <t>FIRE CONTROL                 MR T KASPER              8.00   1383.12       .00       .00       .00                 .00                 .00       .00       .00       .00             8.00   1383.12    Y</t>
  </si>
  <si>
    <t>FIRE CONTROL                 MR D MKHAZA               .00       .00       .00       .00       .00                 .00               24.00   1383.12       .00       .00            24.00   1383.12    Y</t>
  </si>
  <si>
    <t>FIRE CONTROL                 MRS VJ JEZI              8.00   1144.20       .00       .00       .00                 .00               24.00   1144.32       .00       .00            32.00   2288.52    Y</t>
  </si>
  <si>
    <t>01 MAKANA MUNICIPALITY-SAL                OVERIME HOURS REPORT                  PRINTED ON 2022/11/2(15:21)  FOR 2022/11/25        PAGE     8</t>
  </si>
  <si>
    <t>FIRE CONTROL                 MR NT TLANJENI            .00       .00       .00       .00       .00                 .00               36.00   2074.68       .00       .00            36.00   2074.68    Y</t>
  </si>
  <si>
    <t>FIRE CONTROL                 MS NC HAARMANS          20.00   2793.60     12.00   2234.88       .00                 .00               24.00   1117.44       .00       .00            56.00   6145.92</t>
  </si>
  <si>
    <t>FIRE CONTROL                 MS F BOOI                8.00   1117.44       .00       .00       .00                 .00               48.00   2234.88       .00       .00            56.00   3352.32</t>
  </si>
  <si>
    <t>FIRE CONTROL                                        103.00  17915.20     12.00   2234.88       .00                 .00              732.00  45235.32       .00       .00           847.00  63841.72</t>
  </si>
  <si>
    <t>NURSERY                      MR S CAGWE                .00       .00      4.00    534.48       .00                 .00                 .00       .00       .00       .00             4.00    534.48</t>
  </si>
  <si>
    <t>NURSERY                                                .00       .00      4.00    534.48       .00                 .00                 .00       .00       .00       .00             4.00    534.48</t>
  </si>
  <si>
    <t>SANITATION GENERAL           MS BN MGCONGCO           3.00    363.42      6.00    969.12       .00                 .00                 .00       .00       .00       .00             9.00   1332.54</t>
  </si>
  <si>
    <t>SANITATION GENERAL           MR S JACK               23.50   2589.11      3.00    595.80       .00                 .00                 .00       .00       .00       .00            26.50   3184.91</t>
  </si>
  <si>
    <t>SANITATION GENERAL           MR V NTSHWAXA           29.50   3250.16       .00       .00       .00                 .00                 .00       .00       .00       .00            29.50   3250.16</t>
  </si>
  <si>
    <t>SANITATION GENERAL           MS LC YILANI             6.00    661.05      6.00    881.40       .00                 .00                 .00       .00       .00       .00            12.00   1542.45</t>
  </si>
  <si>
    <t>SANITATION GENERAL           MR DC MZIZI              9.00    991.58     12.00   1762.80       .00                 .00                 .00       .00       .00       .00            21.00   2754.38</t>
  </si>
  <si>
    <t>SANITATION GENERAL           MR YS JONGILE           33.00   4395.60      3.00    720.34       .00                 .00                 .00       .00       .00       .00            36.00   5115.94</t>
  </si>
  <si>
    <t>SANITATION GENERAL           MR M MVULA              38.00   5183.01       .00       .00       .00                 .00                 .00       .00       .00       .00            38.00   5183.01</t>
  </si>
  <si>
    <t>SANITATION GENERAL           MRS SN HULUSHE           6.00    601.29      6.00    801.72       .00                 .00                 .00       .00       .00       .00            12.00   1403.01</t>
  </si>
  <si>
    <t>SANITATION GENERAL           MRS NJ MAGOBIYANE        6.00    601.29      9.00   1202.58       .00                 .00                 .00       .00       .00       .00            15.00   1803.87</t>
  </si>
  <si>
    <t>SANITATION GENERAL           MISS NP MTHATHI          9.00    901.94      9.00   1202.58       .00                 .00                 .00       .00       .00       .00            18.00   2104.52</t>
  </si>
  <si>
    <t>SANITATION GENERAL           MS NM NASE               3.00    300.65      3.00    541.95       .00                 .00                 .00       .00       .00       .00             6.00    842.60</t>
  </si>
  <si>
    <t>SANITATION GENERAL           MRS NF DUDE              6.00    601.29      9.00   1202.58       .00                 .00                 .00       .00       .00       .00            15.00   1803.87</t>
  </si>
  <si>
    <t>SANITATION GENERAL           MRS L ZATHU              3.00    300.65      3.00    541.95       .00                 .00                 .00       .00       .00       .00             6.00    842.60</t>
  </si>
  <si>
    <t>SANITATION GENERAL                                  196.00  23063.77     93.00  13964.50       .00                 .00                 .00       .00       .00       .00           289.00  37028.27</t>
  </si>
  <si>
    <t>TRAFFIC                      MISS L MACKENZIE        14.00   2857.47      6.00   1632.84       .00                 .00                6.00    408.24       .00       .00            26.00   4926.72</t>
  </si>
  <si>
    <t>TRAFFIC                      MR FP OERSON            12.00   2449.26      6.00   1632.84       .00                 .00                6.00    408.24       .00       .00            24.00   4509.12</t>
  </si>
  <si>
    <t>TRAFFIC                      MR STM JACOBS           12.00   2449.26      6.00   1632.84       .00                 .00                6.00    408.24       .00       .00            24.00   4509.12</t>
  </si>
  <si>
    <t>01 MAKANA MUNICIPALITY-SAL                OVERIME HOURS REPORT                  PRINTED ON 2022/11/2(15:21)  FOR 2022/11/25        PAGE     9</t>
  </si>
  <si>
    <t>TRAFFIC                      MS Z MBULALI            11.50   1941.83      7.00   1575.98       .00                 .00                7.00    394.03       .00       .00            25.50   3924.05</t>
  </si>
  <si>
    <t>TRAFFIC                      MR UR AUSTIN            18.50   3123.82      9.00   2026.26       .00                 .00                 .00       .00       .00       .00            27.50   5150.08</t>
  </si>
  <si>
    <t>TRAFFIC                      MR KG REDCLIFFE         14.50   2448.40      6.00   1350.84       .00                 .00                 .00       .00       .00       .00            20.50   3808.63</t>
  </si>
  <si>
    <t>TRAFFIC                      MS NZ MPAMBANI          14.30   2301.80      6.00   1287.72       .00                 .00                6.00    321.96       .00       .00            26.30   3933.08</t>
  </si>
  <si>
    <t>TRAFFIC                                              96.80  17571.84     46.00  11139.32       .00                 .00               31.00   1940.71       .00       .00           173.80  30760.80</t>
  </si>
  <si>
    <t>SPORTS GROUNDS               MR A MANTLA             14.00   1542.45     26.00   3819.40       .00                 .00                 .00       .00       .00       .00            40.00   5361.85</t>
  </si>
  <si>
    <t>SPORTS GROUNDS               MISS NJ PLANGA          27.00   2705.81     11.00   1469.82       .00                 .00                 .00       .00       .00       .00            38.00   4175.63</t>
  </si>
  <si>
    <t>SPORTS GROUNDS               MR NG GEORGE            29.00   2906.24     11.00   1469.82       .00                 .00                 .00       .00       .00       .00            40.00   4376.06</t>
  </si>
  <si>
    <t>SPORTS GROUNDS               MR L BUDAZA             30.00   3006.45     10.00   1336.20       .00                 .00                 .00       .00       .00       .00            40.00   4342.65</t>
  </si>
  <si>
    <t>SPORTS GROUNDS               MR M GOLIATH            44.00   4008.61     22.00       .00       .00                 .00                 .00       .00       .00       .00            66.00   4008.61</t>
  </si>
  <si>
    <t>SPORTS GROUNDS                                      169.00  17198.06     90.00   9710.44       .00                 .00                 .00       .00       .00       .00           259.00  26908.50</t>
  </si>
  <si>
    <t>STR ISLANDS &amp; VERGES         MR MW KONDILE            8.00    977.88     12.00   1955.76       .00                 .00                 .00       .00       .00       .00            20.00   2933.64    0</t>
  </si>
  <si>
    <t>STR ISLANDS &amp; VERGES         MR ME MILA              14.00   1955.52     26.00   4842.24       .00                 .00                 .00       .00       .00       .00            40.00   6797.76    0</t>
  </si>
  <si>
    <t>STR ISLANDS &amp; VERGES         MR AP PISTOLI           14.00   1820.91     26.00   4508.92       .00                 .00                 .00       .00       .00       .00            40.00   6329.83    0</t>
  </si>
  <si>
    <t>STR ISLANDS &amp; VERGES         MR NA ZUZILE            14.00   1955.52     26.00   4842.24       .00                 .00                 .00       .00       .00       .00            40.00   6797.76    0</t>
  </si>
  <si>
    <t>STR ISLANDS &amp; VERGES         MR ZS NYOKA              6.00   1589.76     11.00   3886.08       .00                 .00                 .00       .00       .00       .00            17.00   5475.84</t>
  </si>
  <si>
    <t>STR ISLANDS &amp; VERGES         MR XH JALI               8.00   1171.56     12.00   2343.12       .00                 .00                 .00       .00       .00       .00            20.00   3514.68</t>
  </si>
  <si>
    <t>STR ISLANDS &amp; VERGES         MR Q KRALO                .00       .00      4.00    693.68       .00                 .00                 .00       .00       .00       .00             4.00    693.68</t>
  </si>
  <si>
    <t>STR ISLANDS &amp; VERGES         MS N KOLISI             20.00   2601.30      9.00   1560.78       .00                 .00                 .00       .00       .00       .00            29.00   4162.08</t>
  </si>
  <si>
    <t>STR ISLANDS &amp; VERGES         MR RV NQOLA              8.00   1016.28     19.00   3218.22       .00                 .00                 .00       .00       .00       .00            27.00   4234.50</t>
  </si>
  <si>
    <t>STR ISLANDS &amp; VERGES         MRS TR STAMPER-BUWA     28.00   3641.82      7.00   1213.94       .00                 .00                 .00       .00       .00       .00            35.00   4855.76</t>
  </si>
  <si>
    <t>STR ISLANDS &amp; VERGES         MR M MADYO              17.00   2264.40     17.00   3019.20       .00                 .00                 .00       .00       .00       .00            34.00   5283.60</t>
  </si>
  <si>
    <t>STR ISLANDS &amp; VERGES         MR WA DURUWE            14.00   2790.69     26.00   6910.28       .00                 .00                 .00       .00       .00       .00            40.00   9700.97</t>
  </si>
  <si>
    <t>STR ISLANDS &amp; VERGES         MR L MALETHE            14.00   1542.45     26.00   3819.40       .00                 .00                 .00       .00       .00       .00            40.00   5361.85</t>
  </si>
  <si>
    <t>STR ISLANDS &amp; VERGES         MS NP DAVANI             9.00    901.94     12.00   1603.44       .00                 .00                 .00       .00       .00       .00            21.00   2505.38</t>
  </si>
  <si>
    <t>STR ISLANDS &amp; VERGES         MISS N SAM                .00       .00      4.00    534.48       .00                 .00                 .00       .00       .00       .00             4.00    534.48</t>
  </si>
  <si>
    <t>01 MAKANA MUNICIPALITY-SAL                OVERIME HOURS REPORT                  PRINTED ON 2022/11/2(15:21)  FOR 2022/11/25        PAGE    10</t>
  </si>
  <si>
    <t>STR ISLANDS &amp; VERGES         MR V TOKWE                .00       .00      4.00    534.48       .00                 .00                 .00       .00       .00       .00             4.00    534.48</t>
  </si>
  <si>
    <t>STR ISLANDS &amp; VERGES         MS L MINI               14.00   1403.01     12.00   1603.44       .00                 .00                 .00       .00       .00       .00            26.00   3006.45</t>
  </si>
  <si>
    <t>STR ISLANDS &amp; VERGES                                197.00  26803.63    265.00  49170.74       .00                 .00                 .00       .00       .00       .00           462.00  75974.37</t>
  </si>
  <si>
    <t>3262.90 476041.83   1454.10 235405.62       .00                 .00             1669.50  96736.82       .00       .00          6386.50 825584.82</t>
  </si>
  <si>
    <t>01 MAKANA MUNICIPALITY-SAL                OVERIME HOURS REPORT                  PRINTED ON 2023/01/0(13:09)  FOR 2022/12/20        PAGE     1</t>
  </si>
  <si>
    <t>TECHNICAL ADMINISTRATION     MR MV TABATA            52.00   5864.82     31.00   1203.04       .00                 .00                 .00       .00       .00       .00            83.00   7067.86    Y</t>
  </si>
  <si>
    <t>TECHNICAL ADMINISTRATION                             52.00   5864.82     31.00   1203.04       .00                 .00                 .00       .00       .00       .00            83.00   7067.86</t>
  </si>
  <si>
    <t>ENG DISTR PLANT              MR MG BUDAZA            11.00   1211.93      2.00    595.80       .00                 .00                 .00       .00       .00       .00            13.00   1807.73    Y</t>
  </si>
  <si>
    <t>ENG DISTR PLANT              MR Z PAYI               16.00   1762.80      2.00    595.80       .00                 .00                 .00       .00       .00       .00            18.00   2358.60    Y</t>
  </si>
  <si>
    <t>ENG DISTR PLANT                                      27.00   2974.73      4.00   1191.60       .00                 .00                 .00       .00       .00       .00            31.00   4166.33</t>
  </si>
  <si>
    <t>ENG DISTR WORKSHOPS          MR SA MASOMA             4.50   1309.16      1.00   1573.33       .00                 .00                 .00       .00       .00       .00             5.50   2882.49</t>
  </si>
  <si>
    <t>ENG DISTR WORKSHOPS          MR WM DAMANE             4.00   1035.00      1.00   1399.33       .00                 .00                 .00       .00       .00       .00             5.00   2434.33</t>
  </si>
  <si>
    <t>ENG DISTR WORKSHOPS          MR SF MGXOTENI            .00       .00      1.00    686.97       .00                 .00                 .00       .00       .00       .00             1.00    686.97</t>
  </si>
  <si>
    <t>ENG DISTR WORKSHOPS          MR SM MARDON             1.00    121.14       .00       .00       .00                 .00                 .00       .00       .00       .00             1.00    125.84</t>
  </si>
  <si>
    <t>ENG DISTR WORKSHOPS                                   9.50   2465.30      3.00   3659.63       .00                 .00                 .00       .00       .00       .00            12.50   6129.63</t>
  </si>
  <si>
    <t>ENG PAIL REMOVALS            MR S MELANI             22.00   2423.85      4.00    587.60       .00                 .00                 .00       .00       .00       .00            26.00   3011.45    Y</t>
  </si>
  <si>
    <t>ENG PAIL REMOVALS            MR VH NQEBEYA           11.00   1211.93      2.00    595.80       .00                 .00                 .00       .00       .00       .00            13.00   1807.73    Y</t>
  </si>
  <si>
    <t>ENG PAIL REMOVALS            MR MK JACISA            29.00   2906.24     14.00   1469.82       .00                 .00                 .00       .00       .00       .00            43.00   4376.06    N</t>
  </si>
  <si>
    <t>ENG PAIL REMOVALS            MR ME KULA              17.00   1703.66       .00       .00       .00                 .00                 .00       .00       .00       .00            17.00   1703.66    Y</t>
  </si>
  <si>
    <t>ENG PAIL REMOVALS            MR BR MGQOBELE          21.00   2104.52      6.00    801.72       .00                 .00                 .00       .00       .00       .00            27.00   2906.24    Y</t>
  </si>
  <si>
    <t>ENG PAIL REMOVALS                                   100.00  10350.20     26.00   3454.94       .00                 .00                 .00       .00       .00       .00           126.00  13805.14</t>
  </si>
  <si>
    <t>ENG SEWER ADMIN              MR S THETHANI           33.00   5705.37       .00       .00       .00                 .00               36.00   2074.68       .00       .00            69.00   7780.05    N</t>
  </si>
  <si>
    <t>ENG SEWER ADMIN              MR S NASE               24.00   4052.52     22.00   3602.24       .00                 .00                 .00       .00       .00       .00            46.00   7654.76    Y</t>
  </si>
  <si>
    <t>ENG SEWER ADMIN                                      57.00   9757.89     22.00   3602.24       .00                 .00               36.00   2074.68       .00       .00           115.00  15434.81</t>
  </si>
  <si>
    <t>ENG DISPOSAL WORKS           MR NW MKOLO             30.00   5754.60      8.00   2046.08       .00                 .00               12.00    767.28       .00       .00            50.00   8567.96    Y</t>
  </si>
  <si>
    <t>ENG DISPOSAL WORKS           MR M MZIZI                .00       .00       .00       .00       .00                 .00               36.00   1799.64       .00       .00            36.00   2701.08    N</t>
  </si>
  <si>
    <t>ENG DISPOSAL WORKS           MR TD SAKI              11.00   1550.18     11.00   2066.90       .00                 .00               12.00    563.76       .00       .00            34.00   4969.60    Y</t>
  </si>
  <si>
    <t>ENG DISPOSAL WORKS           MR SC NZWANA              .00       .00       .00       .00       .00                 .00               36.00   1757.52       .00       .00            36.00   1757.52    Y</t>
  </si>
  <si>
    <t>ENG DISPOSAL WORKS           MR M JANUARY            15.00   1652.63     15.00   2203.50       .00                 .00                 .00       .00       .00       .00            30.00   3856.13    Y</t>
  </si>
  <si>
    <t>ENG DISPOSAL WORKS           MR SG NKOLONGO          11.00   1901.79       .00       .00       .00                 .00               27.00   1556.01       .00       .00            38.00   3457.80    Y</t>
  </si>
  <si>
    <t>01 MAKANA MUNICIPALITY-SAL                OVERIME HOURS REPORT                  PRINTED ON 2023/01/0(13:09)  FOR 2022/12/20        PAGE     2</t>
  </si>
  <si>
    <t>ENG DISPOSAL WORKS           MR S METHUSI            16.00   5247.84      3.50   1773.77       .00                 .00                 .00       .00       .00       .00            19.50   7021.61    Y</t>
  </si>
  <si>
    <t>ENG DISPOSAL WORKS           MRS S SOMAGU            33.00   6735.47       .00       .00       .00                 .00               36.00   2449.44       .00       .00            69.00   9184.91    Y</t>
  </si>
  <si>
    <t>ENG DISPOSAL WORKS           MR W SOKE                8.00   1838.52       .00       .00       .00                 .00                 .00       .00       .00       .00             8.00   1838.52    Y</t>
  </si>
  <si>
    <t>ENG DISPOSAL WORKS           MR L PLANGA               .00       .00       .00       .00       .00                 .00               12.00    440.76       .00       .00            12.00    553.44    Y</t>
  </si>
  <si>
    <t>ENG DISPOSAL WORKS           MR MS MAZUNGULA         38.00   3808.17      5.00    541.95       .00                 .00               12.00    400.92       .00       .00            55.00   4751.04</t>
  </si>
  <si>
    <t>ENG DISPOSAL WORKS                                  178.00  30092.64     58.50  10770.12       .00                 .00              183.00   9735.33       .00       .00           419.50  52400.97</t>
  </si>
  <si>
    <t>ENG SEWER RETICULATION       MR R FRANCIS            33.00   7232.45       .00       .00       .00                 .00               12.00    876.72       .00       .00            45.00   8109.17    N</t>
  </si>
  <si>
    <t>ENG SEWER RETICULATION       MR ME NTLANJENI         31.50   5072.29     33.00   1824.95       .00                 .00                 .00       .00       .00       .00            64.50   6897.24    N</t>
  </si>
  <si>
    <t>ENG SEWER RETICULATION       MR N KRIEL              26.00   2864.55       .00       .00       .00                 .00                 .00       .00       .00       .00            26.00   2864.55</t>
  </si>
  <si>
    <t>ENG SEWER RETICULATION                               90.50  15169.29     33.00   1824.95       .00                 .00               12.00    876.72       .00       .00           135.50  17870.96</t>
  </si>
  <si>
    <t>ENG STR FOOTPATHS GUTTERS    MR VJ JONAS             14.50   1675.19      8.00   1232.32       .00                 .00                 .00       .00       .00       .00            22.50   2907.51</t>
  </si>
  <si>
    <t>ENG STR FOOTPATHS GUTTERS    MR NA JANUARY            8.00    860.76      8.00   1442.63       .00                 .00                 .00       .00       .00       .00            16.00   2303.39</t>
  </si>
  <si>
    <t>ENG STR FOOTPATHS GUTTERS    MR SE KONDILE           48.00   4407.00      3.00       .00       .00                 .00                 .00       .00       .00       .00            51.00   4407.00</t>
  </si>
  <si>
    <t>ENG STR FOOTPATHS GUTTERS                            70.50   6942.95     19.00   2674.95       .00                 .00                 .00       .00       .00       .00            89.50   9617.90</t>
  </si>
  <si>
    <t>WATER CONSERVATION PURIF     MR MM MAKOMBE           30.00   5186.70      4.00    922.08       .00                 .00                 .00       .00       .00       .00            34.00   6108.78    Y</t>
  </si>
  <si>
    <t>WATER CONSERVATION PURIF     MR NW SKEPE             20.00   2203.50      4.50    661.05       .00                 .00                 .00       .00       .00       .00            24.50   2864.55</t>
  </si>
  <si>
    <t>WATER CONSERVATION PURIF     MR ZP DAVANE            16.00   3590.88     10.00   2992.40       .00                 .00                 .00       .00       .00       .00            26.00   6583.28    Y</t>
  </si>
  <si>
    <t>WATER CONSERVATION PURIF     MR SM HANI                .00       .00       .00       .00       .00                 .00               36.00   2568.60       .00       .00            36.00   3357.36    Y</t>
  </si>
  <si>
    <t>WATER CONSERVATION PURIF     MR TJ JILANA              .00       .00       .00       .00       .00                 .00               12.00    599.88       .00       .00            12.00    563.40    N</t>
  </si>
  <si>
    <t>WATER CONSERVATION PURIF     MR Z NGUMBELA           16.00   1762.80     10.00   1469.00       .00                 .00                 .00       .00       .00       .00            26.00   3231.80    Y</t>
  </si>
  <si>
    <t>WATER CONSERVATION PURIF     MS KM MADINDA             .00       .00       .00       .00       .00                 .00               36.00   2757.96       .00       .00            36.00   3659.40    Y</t>
  </si>
  <si>
    <t>WATER CONSERVATION PURIF     MR FN MAVELA              .00       .00       .00       .00       .00                 .00                 .00       .00       .00       .00              .00    676.08    Y</t>
  </si>
  <si>
    <t>WATER CONSERVATION PURIF     MR MG FAKU              20.00   2151.90     10.00   1434.60       .00                 .00                 .00       .00       .00       .00            30.00   3586.50    Y</t>
  </si>
  <si>
    <t>WATER CONSERVATION PURIF     MR A HELENI               .00       .00       .00       .00       .00                 .00               36.00   1322.28       .00       .00            36.00   2223.72    Y</t>
  </si>
  <si>
    <t>WATER CONSERVATION PURIF     MR T BAVUMA               .00       .00       .00       .00       .00                 .00               12.00    430.44       .00       .00            12.00   1331.88    Y</t>
  </si>
  <si>
    <t>01 MAKANA MUNICIPALITY-SAL                OVERIME HOURS REPORT                  PRINTED ON 2023/01/0(13:09)  FOR 2022/12/20        PAGE     3</t>
  </si>
  <si>
    <t>WATER CONSERVATION PURIF     MR EP JACOBS            16.00   1721.52     16.00   2295.36       .00                 .00                 .00       .00       .00       .00            32.00   4016.88</t>
  </si>
  <si>
    <t>WATER CONSERVATION PURIF     MR J LEON                7.00   1210.23     24.00   5532.48       .00                 .00                 .00       .00       .00       .00            31.00   6742.71    Y</t>
  </si>
  <si>
    <t>WATER CONSERVATION PURIF     MR AS BOTILE              .00       .00       .00       .00       .00                 .00               12.00    558.72       .00       .00            12.00   1460.16    Y</t>
  </si>
  <si>
    <t>WATER CONSERVATION PURIF     MR OO MBOMBO              .00       .00       .00       .00       .00                 .00                 .00       .00       .00       .00              .00    788.76    Y</t>
  </si>
  <si>
    <t>WATER CONSERVATION PURIF     MS N FIHLANI            51.00   4008.60     10.00       .00       .00                 .00                 .00       .00       .00       .00            61.00   4008.60    N</t>
  </si>
  <si>
    <t>WATER CONSERVATION PURIF                            191.00  23450.06    103.50  17458.87       .00                 .00              144.00   8237.88       .00       .00           438.50  54969.69</t>
  </si>
  <si>
    <t>WATER JAMES KLEYNHANS        MR ZR ADAM              12.00   2248.02       .00       .00       .00                 .00               12.00    749.40       .00       .00            24.00   3898.86    Y</t>
  </si>
  <si>
    <t>WATER JAMES KLEYNHANS        MR L KAHLA              24.00   7507.08     12.00   5004.72       .00                 .00                 .00       .00       .00       .00            36.00  12511.80    Y</t>
  </si>
  <si>
    <t>WATER JAMES KLEYNHANS        MS N GONGQOBE             .00       .00       .00       .00       .00                 .00               12.00    876.72       .00       .00            12.00   1214.76    Y</t>
  </si>
  <si>
    <t>WATER JAMES KLEYNHANS        MR SS MTONGA            26.50   7362.10     12.00   4445.04       .00                 .00                 .00       .00       .00       .00            38.50  11807.14    Y</t>
  </si>
  <si>
    <t>WATER JAMES KLEYNHANS        MR MM MGOGOSHE            .00       .00       .00       .00       .00                 .00               36.00   2449.44       .00       .00            36.00   3012.84    Y</t>
  </si>
  <si>
    <t>WATER JAMES KLEYNHANS        MR ME BANISI              .00       .00       .00       .00       .00                 .00               36.00   2074.68       .00       .00            36.00   2750.76    Y</t>
  </si>
  <si>
    <t>WATER JAMES KLEYNHANS        MR MN MANTLA            24.00   4149.36       .00       .00       .00                 .00                 .00       .00       .00       .00            24.00   4938.12    Y</t>
  </si>
  <si>
    <t>WATER JAMES KLEYNHANS        MR NL SMILE               .00       .00       .00       .00       .00                 .00               36.00   2074.68       .00       .00            36.00   2863.44</t>
  </si>
  <si>
    <t>WATER JAMES KLEYNHANS        MR BW MONDI               .00       .00       .00       .00       .00                 .00               36.00   1202.76       .00       .00            36.00   1991.52</t>
  </si>
  <si>
    <t>WATER JAMES KLEYNHANS                                86.50  21266.56     24.00   9449.76       .00                 .00              168.00   9427.68       .00       .00           278.50  44989.24</t>
  </si>
  <si>
    <t>WATER RETICULATION           MR T JULY                 .00       .00      4.00    587.60       .00                 .00                 .00       .00       .00       .00             4.00    587.60</t>
  </si>
  <si>
    <t>WATER RETICULATION           MR L PETER              29.00   2857.08     11.00   1444.96       .00                 .00                 .00       .00       .00       .00            40.00   4302.04    N</t>
  </si>
  <si>
    <t>WATER RETICULATION           MR EM RALO              11.00   1014.42     22.00   2705.12       .00                 .00                 .00       .00       .00       .00            33.00   3719.54    Y</t>
  </si>
  <si>
    <t>WATER RETICULATION           MR A HAWULANA           27.00   2974.73      4.00    587.60       .00                 .00                 .00       .00       .00       .00            31.00   3562.33    Y</t>
  </si>
  <si>
    <t>WATER RETICULATION           MR S JACK               41.00   4517.18     31.00   2791.10       .00                 .00                 .00       .00       .00       .00            72.00   7308.28    Y</t>
  </si>
  <si>
    <t>WATER RETICULATION           MR M MNTWINI            19.00   4688.25       .00       .00       .00                 .00                 .00       .00       .00       .00            19.00   4688.25    N</t>
  </si>
  <si>
    <t>WATER RETICULATION           MR L MLOLA              35.00   7855.05     12.00   3590.88       .00                 .00                 .00       .00       .00       .00            47.00  11445.93    Y</t>
  </si>
  <si>
    <t>WATER RETICULATION           MR MT MFECANE           58.00   6915.60     10.00       .00       .00                 .00                 .00       .00       .00       .00            68.00   6915.60    N</t>
  </si>
  <si>
    <t>WATER RETICULATION           MR LM DLAMINI           29.50  10150.50     19.00   8120.40       .00                 .00                 .00       .00       .00       .00            48.50  18270.90    N</t>
  </si>
  <si>
    <t>WATER RETICULATION           MR A BRUINTJIES         28.00   2806.02     12.00   1603.44       .00                 .00                 .00       .00       .00       .00            40.00   4409.46    Y</t>
  </si>
  <si>
    <t>WATER RETICULATION           MR MN NTLOKWANA           .00       .00      4.00    534.48       .00                 .00                 .00       .00       .00       .00             4.00    534.48    Y</t>
  </si>
  <si>
    <t>01 MAKANA MUNICIPALITY-SAL                OVERIME HOURS REPORT                  PRINTED ON 2023/01/0(13:09)  FOR 2022/12/20        PAGE     4</t>
  </si>
  <si>
    <t>WATER RETICULATION           MRS F HLANGANA          32.00   3206.88     14.00   1870.68       .00                 .00                 .00       .00       .00       .00            46.00   5077.56    Y</t>
  </si>
  <si>
    <t>WATER RETICULATION           MRS N MANTLA            12.00   1202.58       .00       .00       .00                 .00                 .00       .00       .00       .00            12.00   1991.34    Y</t>
  </si>
  <si>
    <t>WATER RETICULATION           MRS NJ SUKULA           13.50   1352.90       .00       .00       .00                 .00                 .00       .00       .00       .00            13.50   1352.90    Y</t>
  </si>
  <si>
    <t>WATER RETICULATION           MR PB DYUBULU           12.00   1322.10       .00       .00       .00                 .00               24.00    881.52       .00       .00            36.00   2879.70    Y</t>
  </si>
  <si>
    <t>WATER RETICULATION           MR SI DYONGOMAN         28.00   2806.02     10.00   1336.20       .00                 .00                 .00       .00       .00       .00            38.00   4142.22</t>
  </si>
  <si>
    <t>WATER RETICULATION           MR S NQEBE                .00       .00       .00       .00       .00                 .00               24.00   1383.12       .00       .00            24.00   1833.84    Y</t>
  </si>
  <si>
    <t>WATER RETICULATION           MS NT JACK              20.00   2004.30      4.50    601.29       .00                 .00                 .00       .00       .00       .00            24.50   2605.59</t>
  </si>
  <si>
    <t>WATER RETICULATION           MS P MKA                37.00   3707.96      4.00    541.95       .00                 .00                 .00       .00       .00       .00            41.00   4249.91    Y</t>
  </si>
  <si>
    <t>WATER RETICULATION                                  454.00  61586.30    161.50  26315.70       .00                 .00               48.00   2264.64       .00       .00           663.50  92082.20</t>
  </si>
  <si>
    <t>ELECTRICITY DISTRIBUTION     MR DB GOMBA             33.50   3690.86       .00       .00       .00                 .00                 .00       .00       .00       .00            33.50   3859.88    Y</t>
  </si>
  <si>
    <t>ELECTRICITY DISTRIBUTION     MR L MBUYEPHI           27.00   6662.25      7.00   2303.00       .00                 .00                 .00       .00       .00       .00            34.00   9162.44    Y</t>
  </si>
  <si>
    <t>ELECTRICITY DISTRIBUTION     MR X QHINGA             27.00   2974.73     12.00   1762.80       .00                 .00                 .00       .00       .00       .00            39.00   4807.96    Y</t>
  </si>
  <si>
    <t>ELECTRICITY DISTRIBUTION     MR AD SPHERE            40.00   4407.00       .00       .00       .00                 .00                 .00       .00       .00       .00            40.00   4627.67    Y</t>
  </si>
  <si>
    <t>ELECTRICITY DISTRIBUTION     MR Z MATOMANA           21.00   3381.53       .00       .00       .00                 .00                 .00       .00       .00       .00            21.00   3466.04    Y</t>
  </si>
  <si>
    <t>ELECTRICITY DISTRIBUTION     SN MATIWANA             13.50   1487.36       .00       .00       .00                 .00                 .00       .00       .00       .00            13.50   1585.96    Y</t>
  </si>
  <si>
    <t>ELECTRICITY DISTRIBUTION     MR A JUJU               20.00   2203.50       .00       .00       .00                 .00                 .00       .00       .00       .00            20.00   2325.57    Y</t>
  </si>
  <si>
    <t>ELECTRICITY DISTRIBUTION     MS N MKOKELI-NTLOKO     43.50  11525.76       .00       .00       .00                 .00                 .00       .00       .00       .00            43.50  11812.16    Y</t>
  </si>
  <si>
    <t>ELECTRICITY DISTRIBUTION     MISS NY KALASE          17.50   1928.06     10.50   1542.45       .00                 .00                 .00       .00       .00       .00            28.00   3559.72    Y</t>
  </si>
  <si>
    <t>ELECTRICITY DISTRIBUTION     MR JD MTUZE              6.00    726.84       .00       .00       .00                 .00                 .00       .00       .00       .00             6.00    726.84    Y</t>
  </si>
  <si>
    <t>ELECTRICITY DISTRIBUTION     MR M DUDA               52.50   5693.58     13.00   2099.76       .00                 .00                 .00       .00       .00       .00            65.50   8089.13    Y</t>
  </si>
  <si>
    <t>ELECTRICITY DISTRIBUTION     MR VX GONGQA            27.00   3596.40     13.00   2308.80       .00                 .00                 .00       .00       .00       .00            40.00   6168.12    N</t>
  </si>
  <si>
    <t>ELECTRICITY DISTRIBUTION     MR SA MAFANI            20.00   2422.80      3.00    655.12       .00                 .00                 .00       .00       .00       .00            23.00   3077.92    Y</t>
  </si>
  <si>
    <t>ELECTRICITY DISTRIBUTION     MR DA DOUDES            25.00   3028.50      7.50   1211.40       .00                 .00                 .00       .00       .00       .00            32.50   4366.67    Y</t>
  </si>
  <si>
    <t>ELECTRICITY DISTRIBUTION     MR MM NTSHOKO           20.50   2258.59     13.00   1909.70       .00                 .00                 .00       .00       .00       .00            33.50   4271.58    Y</t>
  </si>
  <si>
    <t>ELECTRICITY DISTRIBUTION     MR S MTANA              12.00   1453.68       .00       .00       .00                 .00                 .00       .00       .00       .00            12.00   1463.07    Y</t>
  </si>
  <si>
    <t>ELECTRICITY DISTRIBUTION     MR AP HLUTHA            36.00   4361.04     11.50    646.08       .00                 .00                 .00       .00       .00       .00            47.50   5251.26    Y</t>
  </si>
  <si>
    <t>ELECTRICITY DISTRIBUTION     MR S LANGA              14.50   3577.88       .00       .00       .00                 .00                 .00       .00       .00       .00            14.50   3671.78    Y</t>
  </si>
  <si>
    <t>01 MAKANA MUNICIPALITY-SAL                OVERIME HOURS REPORT                  PRINTED ON 2023/01/0(13:09)  FOR 2022/12/20        PAGE     5</t>
  </si>
  <si>
    <t>ELECTRICITY DISTRIBUTION     MISS NA MLOTANA         20.50   5058.38      8.00   2632.00       .00                 .00                 .00       .00       .00       .00            28.50   7784.28    Y</t>
  </si>
  <si>
    <t>ELECTRICITY DISTRIBUTION     MR TH HULUSHE           16.00   1892.88     13.00   2050.62       .00                 .00                 .00       .00       .00       .00            29.00   4018.62    Y</t>
  </si>
  <si>
    <t>ELECTRICITY DISTRIBUTION     MR SC RAMBA             30.00   7402.50       .00       .00       .00                 .00                 .00       .00       .00       .00            30.00   7632.56    Y</t>
  </si>
  <si>
    <t>ELECTRICITY DISTRIBUTION     MR M RALO                7.00    828.14       .00       .00       .00                 .00                 .00       .00       .00       .00             7.00    828.14    Y</t>
  </si>
  <si>
    <t>ELECTRICITY DISTRIBUTION     MISS N COSSIE           20.00   2052.00       .00       .00       .00                 .00                 .00       .00       .00       .00            20.00   2192.85    Y</t>
  </si>
  <si>
    <t>ELECTRICITY DISTRIBUTION     MR M NGOJO              33.50   5656.14     14.50   3264.24       .00                 .00                 .00       .00       .00       .00            48.00   9136.35    Y</t>
  </si>
  <si>
    <t>ELECTRICITY DISTRIBUTION     MR L TYALA              24.00   2405.16     24.00   2137.92       .00                 .00                 .00       .00       .00       .00            48.00   4543.08    Y</t>
  </si>
  <si>
    <t>ELECTRICITY DISTRIBUTION     MR N LUPUWANA           41.00  10116.75       .00       .00       .00                 .00                 .00       .00       .00       .00            41.00  10365.59    Y</t>
  </si>
  <si>
    <t>ELECTRICITY DISTRIBUTION     MR S SOMYA              30.00   8409.38     13.00   2587.50       .00                 .00                 .00       .00       .00       .00            43.00  11151.82    N</t>
  </si>
  <si>
    <t>ELECTRICITY DISTRIBUTION     MR KR NGONYAMA          16.00   3948.00     13.00   4277.00       .00                 .00                 .00       .00       .00       .00            29.00   8300.12    Y</t>
  </si>
  <si>
    <t>ELECTRICITY DISTRIBUTION                            694.50 113149.69    176.00  31388.39       .00                 .00                 .00       .00       .00       .00           870.50 148247.18</t>
  </si>
  <si>
    <t>CORPORATE SERVICES           MS W TINISE              2.00    266.40       .00       .00       .00                 .00                 .00       .00       .00       .00             2.00    266.40</t>
  </si>
  <si>
    <t>CORPORATE SERVICES                                    2.00    266.40       .00       .00       .00                 .00                 .00       .00       .00       .00             2.00    266.40</t>
  </si>
  <si>
    <t>COMMUNITY HALLS              MR VM NQEBEYA           17.00   2610.69      7.00   1433.32       .00                 .00                 .00       .00       .00       .00            24.00   4044.01</t>
  </si>
  <si>
    <t>COMMUNITY HALLS              MR S MIZE                9.50   1235.62      6.00   1040.52       .00                 .00                 .00       .00       .00       .00            15.50   2276.14</t>
  </si>
  <si>
    <t>COMMUNITY HALLS              MRS N MALGAS             4.50   1523.59     15.50   4132.95       .00                 .00                 .00       .00       .00       .00            20.00   5656.54</t>
  </si>
  <si>
    <t>COMMUNITY HALLS                                      31.00   5369.90     28.50   6606.79       .00                 .00                 .00       .00       .00       .00            59.50  11976.69</t>
  </si>
  <si>
    <t>FINANCE ADMINISTRATION       MR D BODILL              8.00   1520.76      8.00   2027.68       .00                 .00                 .00       .00       .00       .00            16.00   3548.44    0</t>
  </si>
  <si>
    <t>FINANCE ADMINISTRATION       MW MASWANA              15.00   2196.68     15.00   2928.90       .00                 .00                 .00       .00       .00       .00            30.00   5125.58    0</t>
  </si>
  <si>
    <t>FINANCE ADMINISTRATION       MR MJ NELO              15.00   2196.68     15.00   2928.90       .00                 .00                 .00       .00       .00       .00            30.00   5125.58    0</t>
  </si>
  <si>
    <t>FINANCE ADMINISTRATION       MR NT KOLISI            15.00   2415.38     15.00   3220.50       .00                 .00                 .00       .00       .00       .00            30.00   5635.88</t>
  </si>
  <si>
    <t>FINANCE ADMINISTRATION       MR ZC BOMA              15.00   1817.10     15.00   2422.80       .00                 .00                 .00       .00       .00       .00            30.00   4239.90</t>
  </si>
  <si>
    <t>FINANCE ADMINISTRATION       MR LS ZONDANI            7.50    751.61      7.50   1002.15       .00                 .00                 .00       .00       .00       .00            15.00   1753.76</t>
  </si>
  <si>
    <t>FINANCE ADMINISTRATION                               75.50  10898.21     75.50  14530.93       .00                 .00                 .00       .00       .00       .00           151.00  25429.14</t>
  </si>
  <si>
    <t>STORES                       MR L MAGALELA           19.00   2301.66      6.00    969.12       .00                 .00                 .00       .00       .00       .00            25.00   3270.78</t>
  </si>
  <si>
    <t>01 MAKANA MUNICIPALITY-SAL                OVERIME HOURS REPORT                  PRINTED ON 2023/01/0(13:09)  FOR 2022/12/20        PAGE     6</t>
  </si>
  <si>
    <t>STORES                                               19.00   2301.66      6.00    969.12       .00                 .00                 .00       .00       .00       .00            25.00   3270.78</t>
  </si>
  <si>
    <t>CARAVAN PARK                 MR ZG MAGOPENI           8.00    969.12       .00       .00       .00                 .00                 .00       .00       .00       .00             8.00    969.12    0</t>
  </si>
  <si>
    <t>CARAVAN PARK                                          8.00    969.12       .00       .00       .00                 .00                 .00       .00       .00       .00             8.00    969.12</t>
  </si>
  <si>
    <t>CEMETERIES                   MR SE KULA              21.00   2605.05      7.00   1157.80       .00                 .00                 .00       .00       .00       .00            28.00   3762.85</t>
  </si>
  <si>
    <t>CEMETERIES                   MS V DYANTYI            10.00   1101.75      6.00    881.40       .00                 .00                 .00       .00       .00       .00            16.00   1983.15</t>
  </si>
  <si>
    <t>CEMETERIES                                           31.00   3706.80     13.00   2039.20       .00                 .00                 .00       .00       .00       .00            44.00   5746.00</t>
  </si>
  <si>
    <t>COMMONAGE                    MR V KONDILE            15.00   1477.80       .00       .00       .00                 .00                 .00       .00       .00       .00            15.00   1477.80</t>
  </si>
  <si>
    <t>COMMONAGE                    MS N SEPTEMBER          16.00   1805.04       .00       .00       .00                 .00                 .00       .00       .00       .00            16.00   1805.04</t>
  </si>
  <si>
    <t>COMMONAGE                                            31.00   3282.84       .00       .00       .00                 .00                 .00       .00       .00       .00            31.00   3282.84</t>
  </si>
  <si>
    <t>DOMESTIC REFUSE              MR MZ NAZO              11.00   2410.82       .00       .00       .00                 .00                 .00       .00       .00       .00            11.00   2410.82    0</t>
  </si>
  <si>
    <t>DOMESTIC REFUSE              MR SC JALI              31.00   3415.43      9.00   1322.10       .00                 .00                 .00       .00       .00       .00            40.00   4737.53</t>
  </si>
  <si>
    <t>DOMESTIC REFUSE              MS NJ CHRISJAN          20.50   3544.25      3.00    935.01       .00                 .00                 .00       .00       .00       .00            23.50   4479.26</t>
  </si>
  <si>
    <t>DOMESTIC REFUSE              MR MW NTSHOKO           15.00   1692.23     10.00   1504.20       .00                 .00                 .00       .00       .00       .00            25.00   3196.43    Y</t>
  </si>
  <si>
    <t>DOMESTIC REFUSE              MR MD HLALOWA           31.50   3156.77     33.00   1135.77       .00                 .00                 .00       .00       .00       .00            64.50   4292.54</t>
  </si>
  <si>
    <t>DOMESTIC REFUSE                                     115.00  15473.65     55.00   4897.08       .00                 .00                 .00       .00       .00       .00           170.00  20370.73</t>
  </si>
  <si>
    <t>PARKS ADMIN                  MR S NGCESE             17.00   3388.70      4.00   1063.12       .00                 .00                 .00       .00       .00       .00            21.00   4451.82</t>
  </si>
  <si>
    <t>PARKS ADMIN                                          17.00   3388.70      4.00   1063.12       .00                 .00                 .00       .00       .00       .00            21.00   4451.82</t>
  </si>
  <si>
    <t>PARKS TRANSPORT              MR NM TATA              24.00   3598.92     10.00   1999.40       .00                 .00                 .00       .00       .00       .00            34.00   5598.32</t>
  </si>
  <si>
    <t>PARKS TRANSPORT              MR M MAGWALA            21.00   2667.74      7.00   1185.66       .00                 .00                 .00       .00       .00       .00            28.00   3853.40</t>
  </si>
  <si>
    <t>PARKS TRANSPORT              MISS NO NDWAYANA         4.00    400.86      3.00    541.95       .00                 .00                 .00       .00       .00       .00             7.00    942.81</t>
  </si>
  <si>
    <t>PARKS TRANSPORT                                      49.00   6667.52     20.00   3727.01       .00                 .00                 .00       .00       .00       .00            69.00  10394.53</t>
  </si>
  <si>
    <t>FIRE CONTROL                 MR VD VATELA             8.00   1657.32       .00       .00       .00                 .00               24.00   1657.44       .00       .00            32.00   3314.76    Y</t>
  </si>
  <si>
    <t>01 MAKANA MUNICIPALITY-SAL                OVERIME HOURS REPORT                  PRINTED ON 2023/01/0(13:09)  FOR 2022/12/20        PAGE     7</t>
  </si>
  <si>
    <t>FIRE CONTROL                 MR M MANKAYI              .00       .00       .00       .00       .00                 .00               12.00    736.08       .00       .00            12.00    736.08    Y</t>
  </si>
  <si>
    <t>FIRE CONTROL                 MR ME TEMBENI             .00       .00       .00       .00       .00                 .00               12.00    736.08       .00       .00            12.00    736.08    Y</t>
  </si>
  <si>
    <t>FIRE CONTROL                 MR MR NTSHO              8.00   1657.32     12.00   3314.64       .00                 .00               24.00   1657.44       .00       .00            44.00   6629.40    Y</t>
  </si>
  <si>
    <t>FIRE CONTROL                 MISS N NGQAKAYI           .00       .00       .00       .00       .00                 .00               12.00    828.72       .00       .00            12.00    828.72    Y</t>
  </si>
  <si>
    <t>FIRE CONTROL                 MR AT BOMA               8.00   1605.72       .00       .00       .00                 .00               24.00   1605.84       .00       .00            32.00   3211.56    Y</t>
  </si>
  <si>
    <t>FIRE CONTROL                 MR MM MANCAM            11.00   2207.87     12.00   3211.44       .00                 .00               12.00    802.92       .00       .00            35.00   6222.23    Y</t>
  </si>
  <si>
    <t>FIRE CONTROL                 MR M MARAWU             12.00   2056.50       .00       .00       .00                 .00               12.00    685.56       .00       .00            24.00   2742.06    Y</t>
  </si>
  <si>
    <t>FIRE CONTROL                 MRS PL MBANE              .00       .00       .00       .00       .00                 .00               24.00   1605.84       .00       .00            24.00   1605.84    Y</t>
  </si>
  <si>
    <t>FIRE CONTROL                 MS NJ SIKO              13.10   2407.71       .00       .00       .00                 .00               36.00   2205.72       .00       .00            49.10   4613.43    Y</t>
  </si>
  <si>
    <t>FIRE CONTROL                 MR NA SCHEEPERS          5.10   1007.66       .00       .00       .00                 .00               24.00   1580.64       .00       .00            29.10   2588.30    Y</t>
  </si>
  <si>
    <t>FIRE CONTROL                 MR QW SKEYI               .00       .00       .00       .00       .00                 .00               12.00    771.84       .00       .00            12.00    771.84    Y</t>
  </si>
  <si>
    <t>FIRE CONTROL                 MS NVM MKELE             8.00   1472.04       .00       .00       .00                 .00               24.00   1472.16       .00       .00            32.00   2944.20    Y</t>
  </si>
  <si>
    <t>FIRE CONTROL                 MR JI POTBERG             .00       .00       .00       .00       .00                 .00               24.00   1383.12       .00       .00            24.00   1383.12    Y</t>
  </si>
  <si>
    <t>FIRE CONTROL                 MS T SOBIKWA              .00       .00       .00       .00       .00                 .00               36.00   1716.48       .00       .00            36.00   1716.48</t>
  </si>
  <si>
    <t>FIRE CONTROL                 MR T KASPER              8.00   1383.12       .00       .00       .00                 .00               12.00    691.56       .00       .00            20.00   2074.68    Y</t>
  </si>
  <si>
    <t>FIRE CONTROL                 MR D MKHAZA               .00       .00       .00       .00       .00                 .00               12.00    691.56       .00       .00            12.00    691.56    Y</t>
  </si>
  <si>
    <t>FIRE CONTROL                 MR NT TLANJENI          36.00   6224.04       .00       .00       .00                 .00               12.00    691.56       .00       .00            48.00   6915.60    Y</t>
  </si>
  <si>
    <t>FIRE CONTROL                 MS NC HAARMANS           8.00   1117.44       .00       .00       .00                 .00               24.00   1117.44       .00       .00            32.00   2234.88</t>
  </si>
  <si>
    <t>FIRE CONTROL                 MS F BOOI                 .00       .00       .00       .00       .00                 .00               12.00    558.72       .00       .00            12.00    558.72</t>
  </si>
  <si>
    <t>FIRE CONTROL                 MR BL LOMBO               .00       .00       .00       .00       .00                 .00               24.00   1065.60       .00       .00            24.00   1065.60</t>
  </si>
  <si>
    <t>FIRE CONTROL                 MR EA BOBATYANI           .00       .00     12.00   2131.20       .00                 .00               12.00    532.80       .00       .00            24.00   2664.00</t>
  </si>
  <si>
    <t>01 MAKANA MUNICIPALITY-SAL                OVERIME HOURS REPORT                  PRINTED ON 2023/01/0(13:09)  FOR 2022/12/20        PAGE     8</t>
  </si>
  <si>
    <t>FIRE CONTROL                                        149.20  27125.26     36.00   8657.28       .00                 .00              588.00  35433.48       .00       .00           773.20  71216.02</t>
  </si>
  <si>
    <t>PUBLIC HEALTH                MS N ONCEYA              5.00    513.00       .00       .00       .00                 .00                 .00       .00       .00       .00             5.00    513.00</t>
  </si>
  <si>
    <t>PUBLIC HEALTH                                         5.00    513.00       .00       .00       .00                 .00                 .00       .00       .00       .00             5.00    513.00</t>
  </si>
  <si>
    <t>NURSERY                      MR S CAGWE               6.00    601.29       .00       .00       .00                 .00                 .00       .00       .00       .00             6.00    601.29</t>
  </si>
  <si>
    <t>NURSERY                      MS TZ MTHWAKO           16.00   1603.44       .00       .00       .00                 .00                 .00       .00       .00       .00            16.00   1603.44</t>
  </si>
  <si>
    <t>NURSERY                                              22.00   2204.73       .00       .00       .00                 .00                 .00       .00       .00       .00            22.00   2204.73</t>
  </si>
  <si>
    <t>SANITATION GENERAL           MR JL THOMAS             6.00   1314.99       .00       .00       .00                 .00                 .00       .00       .00       .00             6.00   1314.99</t>
  </si>
  <si>
    <t>SANITATION GENERAL           MR W GORA               25.50   2809.46      6.00    881.40       .00                 .00                 .00       .00       .00       .00            31.50   3690.86</t>
  </si>
  <si>
    <t>SANITATION GENERAL           MRS P TYUPU             18.50   2241.09      6.00    969.12       .00                 .00                 .00       .00       .00       .00            24.50   3210.21</t>
  </si>
  <si>
    <t>SANITATION GENERAL           MR X KUNIRI              9.50   1046.66      3.00    595.80       .00                 .00                 .00       .00       .00       .00            12.50   1642.46</t>
  </si>
  <si>
    <t>SANITATION GENERAL           MS BN MGCONGCO          29.00   3513.06      9.00   1453.68       .00                 .00                 .00       .00       .00       .00            38.00   4966.74</t>
  </si>
  <si>
    <t>SANITATION GENERAL           MR LB MADINDA           24.50   2830.49      3.00    624.77       .00                 .00                 .00       .00       .00       .00            27.50   3455.26</t>
  </si>
  <si>
    <t>SANITATION GENERAL           MR ET MANTLA            27.50   3029.81      3.00    595.80       .00                 .00                 .00       .00       .00       .00            30.50   3625.61</t>
  </si>
  <si>
    <t>SANITATION GENERAL           MR S JACK               26.50   2919.64       .00       .00       .00                 .00                 .00       .00       .00       .00            26.50   2919.64</t>
  </si>
  <si>
    <t>SANITATION GENERAL           MR YS JONGILE           29.50   3929.40      6.00   1065.60       .00                 .00                 .00       .00       .00       .00            35.50   4995.00</t>
  </si>
  <si>
    <t>SANITATION GENERAL           MR M MVULA               9.00   1227.56       .00       .00       .00                 .00                 .00       .00       .00       .00             9.00   1227.56</t>
  </si>
  <si>
    <t>SANITATION GENERAL           MRS SN HULUSHE          25.50   2555.48      6.00    801.72       .00                 .00                 .00       .00       .00       .00            31.50   3357.20</t>
  </si>
  <si>
    <t>SANITATION GENERAL           MS PA LAMANI            29.50   2956.34      9.00   1202.58       .00                 .00                 .00       .00       .00       .00            38.50   4158.92</t>
  </si>
  <si>
    <t>SANITATION GENERAL           MRS NJ MAGOBIYANE       28.00   2806.02      9.00   1202.58       .00                 .00                 .00       .00       .00       .00            37.00   4008.60</t>
  </si>
  <si>
    <t>SANITATION GENERAL           MISS NP MTHATHI          1.50    150.32       .00       .00       .00                 .00                 .00       .00       .00       .00             1.50    150.32</t>
  </si>
  <si>
    <t>SANITATION GENERAL           MS NM NASE               5.50    551.18      3.00    541.95       .00                 .00                 .00       .00       .00       .00             8.50   1093.13</t>
  </si>
  <si>
    <t>SANITATION GENERAL           MRS NF DUDE             14.00   1403.01      6.00    801.72       .00                 .00                 .00       .00       .00       .00            20.00   2204.73</t>
  </si>
  <si>
    <t>SANITATION GENERAL           MRS L ZATHU             28.00   2806.02      6.00    801.72       .00                 .00                 .00       .00       .00       .00            34.00   3607.74</t>
  </si>
  <si>
    <t>SANITATION GENERAL                                  340.50  38421.06     78.00  12134.24       .00                 .00                 .00       .00       .00       .00           418.50  50555.30</t>
  </si>
  <si>
    <t>TRAFFIC                      MR SN WALTERS            5.00   1233.75      3.00   1334.43       .00                 .00                 .00       .00       .00       .00             8.00   2568.18</t>
  </si>
  <si>
    <t>01 MAKANA MUNICIPALITY-SAL                OVERIME HOURS REPORT                  PRINTED ON 2023/01/0(13:09)  FOR 2022/12/20        PAGE     9</t>
  </si>
  <si>
    <t>TRAFFIC                      MISS L MACKENZIE        10.00   2041.05      8.00   2177.12       .00                 .00                8.00    544.32       .00       .00            26.00   4771.88</t>
  </si>
  <si>
    <t>TRAFFIC                      MR FP OERSON            13.00   2653.37      6.00   1632.84       .00                 .00                6.00    408.24       .00       .00            25.00   4703.84</t>
  </si>
  <si>
    <t>TRAFFIC                      MR STM JACOBS           13.00   2653.37      8.00   2177.12       .00                 .00                8.00    544.32       .00       .00            29.00   5384.20</t>
  </si>
  <si>
    <t>TRAFFIC                      MS Z MBULALI            13.00   2195.12      6.00   1350.84       .00                 .00                 .00       .00       .00       .00            19.00   3555.35</t>
  </si>
  <si>
    <t>TRAFFIC                      MR UR AUSTIN            10.00   1688.55      8.00   1801.12       .00                 .00                 .00       .00       .00       .00            18.00   3489.67</t>
  </si>
  <si>
    <t>TRAFFIC                      MR KG REDCLIFFE         10.00   1688.55      8.00   1801.12       .00                 .00                 .00       .00       .00       .00            18.00   3489.67</t>
  </si>
  <si>
    <t>TRAFFIC                      MS NZ MPAMBANI          12.00   1931.58      8.00   1716.96       .00                 .00                8.00    429.28       .00       .00            28.00   4077.82</t>
  </si>
  <si>
    <t>TRAFFIC                                              86.00  16085.34     55.00  13991.55       .00                 .00               30.00   1926.16       .00       .00           171.00  32040.61</t>
  </si>
  <si>
    <t>SPORTS GROUNDS               MR DP ZANI              37.00   4482.18      3.00    655.12       .00                 .00                 .00       .00       .00       .00            40.00   5137.30</t>
  </si>
  <si>
    <t>SPORTS GROUNDS               MR A MANTLA              8.00    881.40       .00       .00       .00                 .00                 .00       .00       .00       .00             8.00    881.40</t>
  </si>
  <si>
    <t>SPORTS GROUNDS               MISS NJ PLANGA          32.00   3206.88      8.00   1068.96       .00                 .00                 .00       .00       .00       .00            40.00   4275.84</t>
  </si>
  <si>
    <t>SPORTS GROUNDS               MR NG GEORGE            24.00   2405.16      7.00    935.34       .00                 .00                 .00       .00       .00       .00            31.00   3340.50</t>
  </si>
  <si>
    <t>SPORTS GROUNDS               MR L BUDAZA             25.00   2505.38      6.00    801.72       .00                 .00                 .00       .00       .00       .00            31.00   3307.10</t>
  </si>
  <si>
    <t>SPORTS GROUNDS               MR M GOLIATH            23.00   2304.95       .00       .00       .00                 .00                 .00       .00       .00       .00            23.00   2304.95</t>
  </si>
  <si>
    <t>SPORTS GROUNDS                                      149.00  15785.95     24.00   3461.14       .00                 .00                 .00       .00       .00       .00           173.00  19247.09</t>
  </si>
  <si>
    <t>STR ISLANDS &amp; VERGES         MR MW KONDILE            6.00    733.41       .00       .00       .00                 .00                 .00       .00       .00       .00             6.00    733.41    0</t>
  </si>
  <si>
    <t>STR ISLANDS &amp; VERGES         MR ME MILA              10.00   1396.80       .00       .00       .00                 .00                 .00       .00       .00       .00            10.00   1396.80    0</t>
  </si>
  <si>
    <t>STR ISLANDS &amp; VERGES         MR AP PISTOLI           13.00   1690.85      2.00    703.40       .00                 .00                 .00       .00       .00       .00            15.00   2394.25    0</t>
  </si>
  <si>
    <t>STR ISLANDS &amp; VERGES         MR NA ZUZILE             8.00   1117.44       .00       .00       .00                 .00                 .00       .00       .00       .00             8.00   1117.44    0</t>
  </si>
  <si>
    <t>STR ISLANDS &amp; VERGES         MR ZS NYOKA             12.00   3179.52      3.00   1432.87       .00                 .00                 .00       .00       .00       .00            15.00   4612.39</t>
  </si>
  <si>
    <t>STR ISLANDS &amp; VERGES         MISS JV NZAYO           14.00   1820.91      9.00   1560.78       .00                 .00                 .00       .00       .00       .00            23.00   3381.69</t>
  </si>
  <si>
    <t>STR ISLANDS &amp; VERGES         MR XH JALI               6.00    878.67       .00       .00       .00                 .00                 .00       .00       .00       .00             6.00    878.67</t>
  </si>
  <si>
    <t>STR ISLANDS &amp; VERGES         MR Q KRALO               6.00    780.39       .00       .00       .00                 .00                 .00       .00       .00       .00             6.00    780.39</t>
  </si>
  <si>
    <t>STR ISLANDS &amp; VERGES         MS N KOLISI             19.00   2471.24     12.00   2081.04       .00                 .00                 .00       .00       .00       .00            31.00   4552.28</t>
  </si>
  <si>
    <t>STR ISLANDS &amp; VERGES         MR RV NQOLA              6.00    762.21       .00       .00       .00                 .00                 .00       .00       .00       .00             6.00    762.21</t>
  </si>
  <si>
    <t>STR ISLANDS &amp; VERGES         MRS TR STAMPER-BUWA     34.00   4422.21      6.00   1040.52       .00                 .00                 .00       .00       .00       .00            40.00   5462.73</t>
  </si>
  <si>
    <t>STR ISLANDS &amp; VERGES         MR M MADYO              37.00   4928.40       .00       .00       .00                 .00                 .00       .00       .00       .00            37.00   4928.40</t>
  </si>
  <si>
    <t>STR ISLANDS &amp; VERGES         MR LR DYALOYI            3.00    346.59       .00       .00       .00                 .00                 .00       .00       .00       .00             3.00    346.59</t>
  </si>
  <si>
    <t>01 MAKANA MUNICIPALITY-SAL                OVERIME HOURS REPORT                  PRINTED ON 2023/01/0(13:09)  FOR 2022/12/20        PAGE    10</t>
  </si>
  <si>
    <t>STR ISLANDS &amp; VERGES         MR S MATTHEWS            6.00    661.05       .00       .00       .00                 .00                 .00       .00       .00       .00             6.00    661.05</t>
  </si>
  <si>
    <t>STR ISLANDS &amp; VERGES         MR L MALETHE            15.00   1652.63      6.00    881.40       .00                 .00                 .00       .00       .00       .00            21.00   2534.03</t>
  </si>
  <si>
    <t>STR ISLANDS &amp; VERGES         MS NP DAVANI            14.00   1403.01      9.00   1202.58       .00                 .00                 .00       .00       .00       .00            23.00   2605.59</t>
  </si>
  <si>
    <t>STR ISLANDS &amp; VERGES         MISS NO LURWAYI          3.00    300.65      2.00    541.95       .00                 .00                 .00       .00       .00       .00             5.00    842.60</t>
  </si>
  <si>
    <t>STR ISLANDS &amp; VERGES         MISS N SAM               6.00    601.29       .00       .00       .00                 .00                 .00       .00       .00       .00             6.00    601.29</t>
  </si>
  <si>
    <t>STR ISLANDS &amp; VERGES         MS L MINI               34.00   3407.31       .00       .00       .00                 .00                 .00       .00       .00       .00            34.00   3407.31</t>
  </si>
  <si>
    <t>STR ISLANDS &amp; VERGES                                252.00  32554.58     49.00   9444.54       .00                 .00                 .00       .00       .00       .00           301.00  41999.12</t>
  </si>
  <si>
    <t xml:space="preserve">                                                   3392.70 488085.15   1105.50 194516.19       .00                 .00             1209.00  69976.57       .00       .00          5707.20 770715.83</t>
  </si>
  <si>
    <t>01 MAKANA MUNICIPALITY-SAL                OVERIME HOURS REPORT                  PRINTED ON 2023/01/2(15:55)  FOR 2023/01/25        PAGE     1</t>
  </si>
  <si>
    <t>TECHNICAL ADMINISTRATION     MR MV TABATA            21.00   2368.49     19.00   2857.22       .00                 .00                 .00       .00       .00       .00            40.00   5225.71    Y</t>
  </si>
  <si>
    <t>TECHNICAL ADMINISTRATION                             21.00   2368.49     19.00   2857.22       .00                 .00                 .00       .00       .00       .00            40.00   5225.71</t>
  </si>
  <si>
    <t>ENG DISTR PLANT              MR TR MAY                3.00    449.87       .00       .00       .00                 .00                 .00       .00       .00       .00             3.00    449.87</t>
  </si>
  <si>
    <t>ENG DISTR PLANT                                       3.00    449.87       .00       .00       .00                 .00                 .00       .00       .00       .00             3.00    449.87</t>
  </si>
  <si>
    <t>ENG DISTR WORKSHOPS          MR SA MASOMA              .00       .00      1.50   1573.33       .00                 .00                 .00       .00       .00       .00             1.50   1573.33</t>
  </si>
  <si>
    <t>ENG DISTR WORKSHOPS          MR LW BIKITSHA           5.50    750.17       .00       .00       .00                 .00                 .00       .00       .00       .00             5.50    778.34</t>
  </si>
  <si>
    <t>ENG DISTR WORKSHOPS          MR SM MARDON            10.50   1271.97      1.00    655.12       .00                 .00                 .00       .00       .00       .00            11.50   1974.04</t>
  </si>
  <si>
    <t>ENG DISTR WORKSHOPS                                  16.00   2022.14      2.50   2228.45       .00                 .00                 .00       .00       .00       .00            18.50   4325.71</t>
  </si>
  <si>
    <t>ENG PAIL REMOVALS            MR ZJ ZWENI             34.00   5878.26      6.00   1383.12       .00                 .00               36.00   2074.68     36.00   4149.36           112.00  14161.50    Y</t>
  </si>
  <si>
    <t>ENG PAIL REMOVALS            MR MK JACISA            62.00   4008.60     34.00       .00       .00                 .00                 .00       .00       .00       .00            96.00   4008.60    N</t>
  </si>
  <si>
    <t>ENG PAIL REMOVALS            MR V DOLO               68.00   5511.83     18.00    668.10       .00                 .00                 .00       .00       .00       .00            86.00   6179.93    Y</t>
  </si>
  <si>
    <t>ENG PAIL REMOVALS            MR TH KAMANA            45.00   4509.68     12.00   1603.44       .00                 .00                 .00       .00       .00       .00            57.00   6113.12    Y</t>
  </si>
  <si>
    <t>ENG PAIL REMOVALS            MR SM MONKIE            22.00   2204.73      7.00    935.34       .00                 .00                 .00       .00       .00       .00            29.00   3140.07    N</t>
  </si>
  <si>
    <t>ENG PAIL REMOVALS                                   231.00  22113.10     77.00   4590.00       .00                 .00               36.00   2074.68     36.00   4149.36           380.00  33603.22</t>
  </si>
  <si>
    <t>ENG SEWER ADMIN              MR S THETHANI             .00       .00       .00       .00       .00                 .00               12.00    691.56     12.00   1383.12            24.00   2074.68    N</t>
  </si>
  <si>
    <t>ENG SEWER ADMIN              MR S NASE               24.00   4052.52       .00       .00       .00                 .00                 .00       .00       .00       .00            24.00   4277.88    Y</t>
  </si>
  <si>
    <t>ENG SEWER ADMIN              MR M VAMVA              47.00   8125.83     12.00   2766.24       .00                 .00                 .00       .00       .00       .00            59.00  10892.07    Y</t>
  </si>
  <si>
    <t>ENG SEWER ADMIN                                      71.00  12178.35     12.00   2766.24       .00                 .00               12.00    691.56     12.00   1383.12           107.00  17244.63</t>
  </si>
  <si>
    <t>ENG DISPOSAL WORKS           MR NW MKOLO             28.00   5370.96      4.00   1023.04       .00                 .00               27.00   1726.38     18.00   2301.84            77.00  10422.22    Y</t>
  </si>
  <si>
    <t>ENG DISPOSAL WORKS           MR M MZIZI              33.00   4948.52       .00       .00       .00                 .00                 .00       .00     12.00   1199.64            45.00   7049.60    N</t>
  </si>
  <si>
    <t>ENG DISPOSAL WORKS           MR TD SAKI              20.00   2818.50     17.00   3194.30       .00                 .00               36.00   1691.28     24.00   2254.80            97.00  10522.28    Y</t>
  </si>
  <si>
    <t>ENG DISPOSAL WORKS           MR SC NZWANA              .00       .00     10.00   1952.60       .00                 .00                 .00       .00     24.00   2343.12            34.00   4295.72    Y</t>
  </si>
  <si>
    <t>ENG DISPOSAL WORKS           MR M SPEELMAN             .00       .00      8.00   1175.20       .00                 .00                 .00       .00       .00       .00             8.00   1175.20    Y</t>
  </si>
  <si>
    <t>ENG DISPOSAL WORKS           MR M JANUARY            21.00   2313.68     20.00   2938.00       .00                 .00                 .00       .00       .00       .00            41.00   5251.68    Y</t>
  </si>
  <si>
    <t>ENG DISPOSAL WORKS           MR SG NKOLONGO          33.00   5705.37     11.00   2535.72       .00                 .00               36.00   2074.68     24.00   2766.24           104.00  13082.01    Y</t>
  </si>
  <si>
    <t>01 MAKANA MUNICIPALITY-SAL                OVERIME HOURS REPORT                  PRINTED ON 2023/01/2(15:55)  FOR 2023/01/25        PAGE     2</t>
  </si>
  <si>
    <t>ENG DISPOSAL WORKS           MR S METHUSI             9.00   2951.91      5.00   2186.60       .00                 .00                 .00       .00       .00       .00            14.00   5138.51    Y</t>
  </si>
  <si>
    <t>ENG DISPOSAL WORKS           MRS S SOMAGU              .00       .00       .00       .00       .00                 .00                 .00       .00     12.00   1632.84            12.00   1632.84    Y</t>
  </si>
  <si>
    <t>ENG DISPOSAL WORKS           MR L PLANGA               .00       .00       .00       .00       .00                 .00                 .00       .00     12.00    881.40            12.00   1557.48    Y</t>
  </si>
  <si>
    <t>ENG DISPOSAL WORKS           MR MS MAZUNGULA         11.00   1102.37       .00       .00       .00                 .00               36.00   1202.76     24.00   1603.44            71.00   3908.57</t>
  </si>
  <si>
    <t>ENG DISPOSAL WORKS                                  155.00  25211.31     75.00  15005.46       .00                 .00              135.00   6695.10    150.00  14983.32           515.00  64036.11</t>
  </si>
  <si>
    <t>ENG SEWER RETICULATION       MR R FRANCIS              .00       .00       .00       .00       .00                 .00               36.00   2630.16     24.00   3506.64            60.00   6136.80    N</t>
  </si>
  <si>
    <t>ENG SEWER RETICULATION       MR Z JAMES                .00       .00      8.00   1175.20       .00                 .00                 .00       .00       .00       .00             8.00   1175.20    Y</t>
  </si>
  <si>
    <t>ENG SEWER RETICULATION       MR ME NTLANJENI         36.00   7970.74     17.50    858.80       .00                 .00                 .00       .00       .00       .00            53.50   8829.54    N</t>
  </si>
  <si>
    <t>ENG SEWER RETICULATION       MR N KRIEL              39.00   4296.83       .00       .00       .00                 .00                 .00       .00       .00       .00            39.00   4296.83</t>
  </si>
  <si>
    <t>ENG SEWER RETICULATION                               75.00  12267.57     25.50   2034.00       .00                 .00               36.00   2630.16     24.00   3506.64           160.50  20438.37</t>
  </si>
  <si>
    <t>ENG STORMWATER DRAINS        MR ZE LIMBA             12.00   2026.08       .00       .00       .00                 .00                 .00       .00       .00       .00            12.00   2026.08    0</t>
  </si>
  <si>
    <t>ENG STORMWATER DRAINS        MR F XAKO               15.50   3478.67       .00       .00       .00                 .00                 .00       .00       .00       .00            15.50   3478.67</t>
  </si>
  <si>
    <t>ENG STORMWATER DRAINS        MR AR QANGULE           12.00   1322.10       .00       .00       .00                 .00                 .00       .00       .00       .00            12.00   1322.10</t>
  </si>
  <si>
    <t>ENG STORMWATER DRAINS                                39.50   6826.85       .00       .00       .00                 .00                 .00       .00       .00       .00            39.50   6826.85</t>
  </si>
  <si>
    <t>ENG STR FOOTPATHS GUTTERS    MR MM DIKO              12.00   1366.20       .00       .00       .00                 .00                 .00       .00       .00       .00            12.00   1366.20    0</t>
  </si>
  <si>
    <t>ENG STR FOOTPATHS GUTTERS    MR MM PONGOLO           12.00   1322.10       .00       .00       .00                 .00                 .00       .00       .00       .00            12.00   1322.10    0</t>
  </si>
  <si>
    <t>ENG STR FOOTPATHS GUTTERS    MISS PC JOJA            12.00   1322.10       .00       .00       .00                 .00                 .00       .00       .00       .00            12.00   1322.10</t>
  </si>
  <si>
    <t>ENG STR FOOTPATHS GUTTERS    MR T RADU               13.00   1432.28       .00       .00       .00                 .00                 .00       .00       .00       .00            13.00   1432.28</t>
  </si>
  <si>
    <t>ENG STR FOOTPATHS GUTTERS    MRS NE TEKI             13.00   1432.28       .00       .00       .00                 .00                 .00       .00       .00       .00            13.00   1432.28</t>
  </si>
  <si>
    <t>ENG STR FOOTPATHS GUTTERS    MR S KEPE               12.00   1598.40       .00       .00       .00                 .00                 .00       .00       .00       .00            12.00   1598.40</t>
  </si>
  <si>
    <t>ENG STR FOOTPATHS GUTTERS    MR VJ JONAS             26.00   3003.78      7.00   1078.28       .00                 .00                 .00       .00       .00       .00            33.00   4082.06</t>
  </si>
  <si>
    <t>ENG STR FOOTPATHS GUTTERS    MR NA JANUARY           24.00   2582.28     24.00   2295.36       .00                 .00                 .00       .00       .00       .00            48.00   4877.64</t>
  </si>
  <si>
    <t>ENG STR FOOTPATHS GUTTERS    MR N MANCAM             12.00   1231.20       .00       .00       .00                 .00                 .00       .00       .00       .00            12.00   1231.20</t>
  </si>
  <si>
    <t>ENG STR FOOTPATHS GUTTERS    MR SE KONDILE           49.00   4186.65      2.00    595.80       .00                 .00                 .00       .00       .00       .00            51.00   4782.45</t>
  </si>
  <si>
    <t>ENG STR FOOTPATHS GUTTERS                           185.00  19477.27     33.00   3969.44       .00                 .00                 .00       .00       .00       .00           218.00  23446.71</t>
  </si>
  <si>
    <t>01 MAKANA MUNICIPALITY-SAL                OVERIME HOURS REPORT                  PRINTED ON 2023/01/2(15:55)  FOR 2023/01/25        PAGE     3</t>
  </si>
  <si>
    <t>WATER CONSERVATION PURIF     MR NW SKEPE             23.00   2534.03       .00       .00       .00                 .00                 .00       .00       .00       .00            23.00   2534.03</t>
  </si>
  <si>
    <t>WATER CONSERVATION PURIF     MR ZP DAVANE            36.50   8191.70     27.00   7032.14       .00                 .00                 .00       .00       .00       .00            63.50  15223.84    Y</t>
  </si>
  <si>
    <t>WATER CONSERVATION PURIF     MR TJ JILANA            48.00   5998.20       .00       .00       .00                 .00               36.00   1799.64     24.00   2399.28           108.00   7012.32    N</t>
  </si>
  <si>
    <t>WATER CONSERVATION PURIF     MS KM MADINDA             .00       .00       .00       .00       .00                 .00               12.00    919.32       .00       .00            12.00   1820.76    Y</t>
  </si>
  <si>
    <t>WATER CONSERVATION PURIF     MR H MARAMBANA            .00       .00       .00       .00       .00                 .00                 .00       .00       .00       .00              .00    901.44    Y</t>
  </si>
  <si>
    <t>WATER CONSERVATION PURIF     MR FN MAVELA              .00       .00       .00       .00       .00                 .00               36.00   2757.96     24.00   3677.04            60.00   7336.44    Y</t>
  </si>
  <si>
    <t>WATER CONSERVATION PURIF     MS N MNGXUMA            24.00   4149.36     32.00   7376.64       .00                 .00                 .00       .00       .00       .00            56.00  11526.00    Y</t>
  </si>
  <si>
    <t>WATER CONSERVATION PURIF     MR MG FAKU              34.00   3658.23     31.00   3729.96       .00                 .00                 .00       .00       .00       .00            65.00   7388.19    Y</t>
  </si>
  <si>
    <t>WATER CONSERVATION PURIF     MR B SPEELMAN           25.00   2689.88     22.00   3156.12       .00                 .00                 .00       .00       .00       .00            47.00   5846.00    Y</t>
  </si>
  <si>
    <t>WATER CONSERVATION PURIF     MR X NTETHE             14.00   1506.33      7.00   1004.22       .00                 .00                 .00       .00       .00       .00            21.00   2510.55    Y</t>
  </si>
  <si>
    <t>WATER CONSERVATION PURIF     MR A HELENI               .00       .00       .00       .00       .00                 .00               12.00    440.76       .00       .00            12.00   1342.20    Y</t>
  </si>
  <si>
    <t>WATER CONSERVATION PURIF     MR M TOKOTA             59.00   9336.06     13.00   1383.12       .00                 .00                 .00       .00       .00       .00            72.00  10719.18    Y</t>
  </si>
  <si>
    <t>WATER CONSERVATION PURIF     MR T BAVUMA               .00       .00       .00       .00       .00                 .00                 .00       .00     24.00   1762.80            24.00   2664.24    Y</t>
  </si>
  <si>
    <t>WATER CONSERVATION PURIF     MR EP JACOBS            32.00   2582.28     48.00   2295.36       .00                 .00                 .00       .00       .00       .00            80.00   4877.64</t>
  </si>
  <si>
    <t>WATER CONSERVATION PURIF     MR M MBEKELE            15.00   1613.92     30.00   4303.80       .00                 .00                 .00       .00       .00       .00            45.00   5917.72    Y</t>
  </si>
  <si>
    <t>WATER CONSERVATION PURIF     MR J LEON               54.00   9336.06     36.00   1383.12       .00                 .00                 .00       .00       .00       .00            90.00  10719.18    Y</t>
  </si>
  <si>
    <t>WATER CONSERVATION PURIF     MR AS BOTILE              .00       .00       .00       .00       .00                 .00               36.00   1676.16     24.00   2234.88            60.00   4812.48    Y</t>
  </si>
  <si>
    <t>WATER CONSERVATION PURIF     MR M SOLANI               .00       .00       .00       .00       .00                 .00               36.00   2074.68     24.00   2766.24            60.00   5291.64    Y</t>
  </si>
  <si>
    <t>WATER CONSERVATION PURIF     MR OO MBOMBO              .00       .00       .00       .00       .00                 .00               24.00    881.52     36.00   2644.20            60.00   3863.76    Y</t>
  </si>
  <si>
    <t>WATER CONSERVATION PURIF     MS N FIHLANI            25.50   2555.48     12.00   1603.44       .00                 .00                 .00       .00       .00       .00            37.50   4158.92    N</t>
  </si>
  <si>
    <t>WATER CONSERVATION PURIF                            390.00  54151.53    258.00  33267.92       .00                 .00              192.00  10550.04    156.00  15484.44           996.00 116466.53</t>
  </si>
  <si>
    <t>WATER JAMES KLEYNHANS        MR ZR ADAM                .00       .00       .00       .00       .00                 .00               36.00   2248.20     24.00   2997.36            60.00    788.76    Y</t>
  </si>
  <si>
    <t>WATER JAMES KLEYNHANS        MS N GONGQOBE             .00       .00       .00       .00       .00                 .00               36.00   2630.16     36.00   5259.96            72.00   8566.20    Y</t>
  </si>
  <si>
    <t>WATER JAMES KLEYNHANS        MR MM MGOGOSHE            .00       .00       .00       .00       .00                 .00                 .00       .00       .00       .00              .00    450.72    Y</t>
  </si>
  <si>
    <t>WATER JAMES KLEYNHANS        MR ME BANISI              .00       .00       .00       .00       .00                 .00                 .00       .00       .00       .00              .00    450.72    Y</t>
  </si>
  <si>
    <t>WATER JAMES KLEYNHANS        MR MN MANTLA              .00       .00       .00       .00       .00                 .00               24.00   1383.12     36.00   4149.36            60.00   6433.92    Y</t>
  </si>
  <si>
    <t>WATER JAMES KLEYNHANS        MR NL SMILE               .00       .00       .00       .00       .00                 .00                 .00       .00     24.00   2766.24            24.00   3555.00</t>
  </si>
  <si>
    <t>WATER JAMES KLEYNHANS        MR BW MONDI               .00       .00       .00       .00       .00                 .00                 .00       .00       .00       .00              .00    338.04</t>
  </si>
  <si>
    <t>01 MAKANA MUNICIPALITY-SAL                OVERIME HOURS REPORT                  PRINTED ON 2023/01/2(15:55)  FOR 2023/01/25        PAGE     4</t>
  </si>
  <si>
    <t>WATER JAMES KLEYNHANS                                  .00       .00       .00       .00       .00                 .00               96.00   6261.48    120.00  15172.92           216.00  20583.36</t>
  </si>
  <si>
    <t>WATER RETICULATION           MR T JULY               23.00   2534.03       .00       .00       .00                 .00                 .00       .00       .00       .00            23.00   2534.03</t>
  </si>
  <si>
    <t>WATER RETICULATION           MR D NGQINZI            32.00   3525.61     20.50   3011.45       .00                 .00                 .00       .00       .00       .00            52.50   6537.06    Y</t>
  </si>
  <si>
    <t>WATER RETICULATION           MR L PETER              30.50   3004.86      9.50   1247.92       .00                 .00                 .00       .00       .00       .00            40.00   4252.78    N</t>
  </si>
  <si>
    <t>WATER RETICULATION           MR A HAWULANA           19.50   2148.41       .00       .00       .00                 .00                 .00       .00       .00       .00            19.50   2148.41    Y</t>
  </si>
  <si>
    <t>WATER RETICULATION           MR S JACK               21.00   2313.68     36.00   5288.40       .00                 .00                 .00       .00       .00       .00            57.00   7602.08    Y</t>
  </si>
  <si>
    <t>WATER RETICULATION           MR M MNTWINI            29.00   7155.75      7.00   2303.00       .00                 .00                 .00       .00       .00       .00            36.00   9458.75    N</t>
  </si>
  <si>
    <t>WATER RETICULATION           MR L MLOLA              46.00  10323.78     11.00   3291.64       .00                 .00                 .00       .00       .00       .00            57.00  13615.42    Y</t>
  </si>
  <si>
    <t>WATER RETICULATION           MR MT MFECANE           41.00   6915.60     31.00       .00       .00                 .00                 .00       .00       .00       .00            72.00   6915.60    N</t>
  </si>
  <si>
    <t>WATER RETICULATION           MR LM DLAMINI           22.00   8932.44      9.00   4872.24       .00                 .00                 .00       .00       .00       .00            31.00  13804.68    N</t>
  </si>
  <si>
    <t>WATER RETICULATION           MR A BRUINTJIES         75.00   6012.90     36.00       .00       .00                 .00                 .00       .00       .00       .00           111.00   6012.90    Y</t>
  </si>
  <si>
    <t>WATER RETICULATION           MR MN NTLOKWANA         21.00   2104.52       .00       .00       .00                 .00                 .00       .00       .00       .00            21.00   2104.52    Y</t>
  </si>
  <si>
    <t>WATER RETICULATION           MRS F HLANGANA          75.00   6012.90      9.00       .00       .00                 .00                 .00       .00       .00       .00            84.00   6012.90    Y</t>
  </si>
  <si>
    <t>WATER RETICULATION           MS N KAYINGANA          22.00   2204.73      7.00    935.34       .00                 .00                 .00       .00       .00       .00            29.00   3140.07</t>
  </si>
  <si>
    <t>WATER RETICULATION           MRS N MANTLA              .00       .00       .00       .00       .00                 .00               24.00    801.84     36.00   2405.16            60.00   4108.44    Y</t>
  </si>
  <si>
    <t>WATER RETICULATION           MRS NJ SUKULA           34.00   3407.31      9.50   1269.39       .00                 .00                 .00       .00       .00       .00            43.50   4676.70    Y</t>
  </si>
  <si>
    <t>WATER RETICULATION           MR MV NGUMBELA          40.00   4008.60       .00       .00       .00                 .00                 .00       .00       .00       .00            40.00   4008.60    Y</t>
  </si>
  <si>
    <t>WATER RETICULATION           MR PB DYUBULU           24.00   2644.20       .00       .00       .00                 .00               12.00    440.76       .00       .00            36.00   3648.36    Y</t>
  </si>
  <si>
    <t>WATER RETICULATION           MR SI DYONGOMAN         31.00   3106.66       .00       .00       .00                 .00                 .00       .00       .00       .00            31.00   3106.66</t>
  </si>
  <si>
    <t>WATER RETICULATION           MR S NQEBE                .00       .00       .00       .00       .00                 .00               12.00    691.56       .00       .00            12.00   1593.00    Y</t>
  </si>
  <si>
    <t>WATER RETICULATION           MR MA NTOZINI            8.00    801.72       .00       .00       .00                 .00                 .00       .00       .00       .00             8.00    801.72    Y</t>
  </si>
  <si>
    <t>WATER RETICULATION           MS NT JACK              19.00   1904.09       .00       .00       .00                 .00                 .00       .00       .00       .00            19.00   1904.09</t>
  </si>
  <si>
    <t>WATER RETICULATION           MS P MKA                 5.00    501.08     28.00   3741.36       .00                 .00                 .00       .00       .00       .00            33.00   4242.44    Y</t>
  </si>
  <si>
    <t>WATER RETICULATION                                  618.00  79562.87    213.50  25960.74       .00                 .00               48.00   1934.16     36.00   2405.16           915.50 112229.21</t>
  </si>
  <si>
    <t>ELECTRICITY ADMIN            MR SD MAVUSO            20.00   2203.50     23.00   3378.70       .00                 .00                 .00       .00       .00       .00            43.00   5812.26    Y</t>
  </si>
  <si>
    <t>ELECTRICITY ADMIN                                    20.00   2203.50     23.00   3378.70       .00                 .00                 .00       .00       .00       .00            43.00   5812.26</t>
  </si>
  <si>
    <t>ELECTRICITY DISTRIBUTION     MR DB GOMBA             23.50   2589.11     33.50   5443.50       .00                 .00                 .00       .00       .00       .00            57.00   8272.06    Y</t>
  </si>
  <si>
    <t>01 MAKANA MUNICIPALITY-SAL                OVERIME HOURS REPORT                  PRINTED ON 2023/01/2(15:55)  FOR 2023/01/25        PAGE     5</t>
  </si>
  <si>
    <t>ELECTRICITY DISTRIBUTION     MR L MBUYEPHI           38.50   9499.88      7.50   2467.50       .00                 .00                 .00       .00       .00       .00            46.00  12253.78    Y</t>
  </si>
  <si>
    <t>ELECTRICITY DISTRIBUTION     MR X QHINGA             23.00   2534.03     11.00   1615.90       .00                 .00                 .00       .00       .00       .00            34.00   4257.92    Y</t>
  </si>
  <si>
    <t>ELECTRICITY DISTRIBUTION     MR AD SPHERE            16.50   1817.88       .00       .00       .00                 .00                 .00       .00       .00       .00            16.50   1944.65    Y</t>
  </si>
  <si>
    <t>ELECTRICITY DISTRIBUTION     MR Z MATOMANA            3.00    483.08       .00       .00       .00                 .00                 .00       .00       .00       .00             3.00    497.17    Y</t>
  </si>
  <si>
    <t>ELECTRICITY DISTRIBUTION     SN MATIWANA             32.00   3525.60     19.00   2791.10       .00                 .00                 .00       .00       .00       .00            51.00   6429.38    Y</t>
  </si>
  <si>
    <t>ELECTRICITY DISTRIBUTION     MR A JUJU               33.00   3635.78       .00       .00       .00                 .00                 .00       .00       .00       .00            33.00   3823.58    Y</t>
  </si>
  <si>
    <t>ELECTRICITY DISTRIBUTION     MS N MKOKELI-NTLOKO     34.00   9008.64     31.50   9185.28       .00                 .00                 .00       .00       .00       .00            65.50  18513.18    Y</t>
  </si>
  <si>
    <t>ELECTRICITY DISTRIBUTION     MISS NY KALASE            .00       .00       .00       .00      1.00                 .00                 .00       .00       .00       .00              .00    173.72    Y</t>
  </si>
  <si>
    <t>ELECTRICITY DISTRIBUTION     MR M DUDA               46.50   5633.01     10.00   1615.20       .00                 .00                 .00       .00       .00       .00            56.50   7558.08    Y</t>
  </si>
  <si>
    <t>ELECTRICITY DISTRIBUTION     MR VX GONGQA            21.00   2797.20     20.00   3374.40       .00                 .00                 .00       .00       .00       .00            41.00   6307.76    N</t>
  </si>
  <si>
    <t>ELECTRICITY DISTRIBUTION     MR SA MAFANI             8.00    969.12      2.00    655.12       .00                 .00                 .00       .00       .00       .00            10.00   1624.24    Y</t>
  </si>
  <si>
    <t>ELECTRICITY DISTRIBUTION     MR DA DOUDES            13.50   2180.52     26.50   3553.44       .00                 .00                 .00       .00       .00       .00            40.00   6025.05    Y</t>
  </si>
  <si>
    <t>ELECTRICITY DISTRIBUTION     MR MM NTSHOKO           14.00   1542.45     10.00   1469.00       .00                 .00                 .00       .00       .00       .00            24.00   3011.45    Y</t>
  </si>
  <si>
    <t>ELECTRICITY DISTRIBUTION     MR S MTANA              35.50   4300.47     25.00   3957.24       .00                 .00                 .00       .00       .00       .00            60.50   8511.24    Y</t>
  </si>
  <si>
    <t>ELECTRICITY DISTRIBUTION     MR AP HLUTHA            25.50   3089.07     32.50   5249.40       .00                 .00                 .00       .00       .00       .00            58.00   8582.61    Y</t>
  </si>
  <si>
    <t>ELECTRICITY DISTRIBUTION     MR S LANGA              34.00   8389.50      7.00   2303.00       .00                 .00                 .00       .00       .00       .00            41.00  10847.44    Y</t>
  </si>
  <si>
    <t>ELECTRICITY DISTRIBUTION     MISS NA MLOTANA         32.00   7896.00     10.50   3454.50       .00                 .00                 .00       .00       .00       .00            42.50  11510.13    Y</t>
  </si>
  <si>
    <t>ELECTRICITY DISTRIBUTION     MR TH HULUSHE           21.00   2484.41       .00       .00       .00                 .00                 .00       .00       .00       .00            21.00   2606.48    Y</t>
  </si>
  <si>
    <t>ELECTRICITY DISTRIBUTION     MR SC RAMBA             36.50   9006.37       .00       .00       .00                 .00                 .00       .00       .00       .00            36.50   9241.12    Y</t>
  </si>
  <si>
    <t>ELECTRICITY DISTRIBUTION     MISS N COSSIE           23.00   2359.80       .00       .00       .00                 .00                 .00       .00       .00       .00            23.00   2528.82    Y</t>
  </si>
  <si>
    <t>ELECTRICITY DISTRIBUTION     MR M NGOJO              34.50   5824.98     23.00   5177.76       .00                 .00                 .00       .00       .00       .00            57.50  11322.00    Y</t>
  </si>
  <si>
    <t>ELECTRICITY DISTRIBUTION     MR L TYALA              24.00   2405.16     40.00   4810.32       .00                 .00                 .00       .00       .00       .00            64.00   7215.48    Y</t>
  </si>
  <si>
    <t>ELECTRICITY DISTRIBUTION     MR N LUPUWANA           25.00   6168.75     19.00   6251.00       .00                 .00                 .00       .00       .00       .00            44.00  12513.65    Y</t>
  </si>
  <si>
    <t>ELECTRICITY DISTRIBUTION     MR S SOMYA              47.00  14748.75     10.00       .00       .00                 .00                 .00       .00       .00       .00            57.00  14922.47    N</t>
  </si>
  <si>
    <t>ELECTRICITY DISTRIBUTION     MR KR NGONYAMA          26.50   6538.88       .00       .00       .00                 .00                 .00       .00       .00       .00            26.50   6768.94    Y</t>
  </si>
  <si>
    <t>ELECTRICITY DISTRIBUTION                            671.00 119428.44    338.00  63373.66      1.00                 .00                 .00       .00       .00       .00          1009.00 187262.40</t>
  </si>
  <si>
    <t>CORPORATE SERVICES           MS W TINISE              4.00    532.80       .00       .00       .00                 .00                 .00       .00       .00       .00             4.00    532.80</t>
  </si>
  <si>
    <t>CORPORATE SERVICES           MR S MZONGWANA           4.00    545.58       .00       .00       .00                 .00                 .00       .00       .00       .00             4.00    545.58</t>
  </si>
  <si>
    <t>01 MAKANA MUNICIPALITY-SAL                OVERIME HOURS REPORT                  PRINTED ON 2023/01/2(15:55)  FOR 2023/01/25        PAGE     6</t>
  </si>
  <si>
    <t>CORPORATE SERVICES                                    8.00   1078.38       .00       .00       .00                 .00                 .00       .00       .00       .00             8.00   1078.38</t>
  </si>
  <si>
    <t>CITY HALL &amp; OFFICES          MISS P BUWA             11.00   1128.60       .00       .00       .00                 .00                 .00       .00       .00       .00            11.00   1128.60</t>
  </si>
  <si>
    <t>CITY HALL &amp; OFFICES                                  11.00   1128.60       .00       .00       .00                 .00                 .00       .00       .00       .00            11.00   1128.60</t>
  </si>
  <si>
    <t>COMMUNITY HALLS              MR VM NQEBEYA           15.00   2303.55     10.00   2047.60       .00                 .00                 .00       .00       .00       .00            25.00   4351.15</t>
  </si>
  <si>
    <t>COMMUNITY HALLS              MR S MIZE                8.00   1040.52       .00       .00       .00                 .00                 .00       .00       .00       .00             8.00   1040.52</t>
  </si>
  <si>
    <t>COMMUNITY HALLS                                      23.00   3344.07     10.00   2047.60       .00                 .00                 .00       .00       .00       .00            33.00   5391.67</t>
  </si>
  <si>
    <t>FINANCE ADMINISTRATION       MS NA FAKU              14.00   1542.45     14.00   2056.60       .00                 .00                 .00       .00       .00       .00            28.00   3599.05</t>
  </si>
  <si>
    <t>FINANCE ADMINISTRATION                               14.00   1542.45     14.00   2056.60       .00                 .00                 .00       .00       .00       .00            28.00   3599.05</t>
  </si>
  <si>
    <t>STORES                       MR L MAGALELA           29.00   3513.06     12.00   1776.72       .00                 .00                 .00       .00       .00       .00            41.00   5299.17</t>
  </si>
  <si>
    <t>STORES                                               29.00   3513.06     12.00   1776.72       .00                 .00                 .00       .00       .00       .00            41.00   5299.17</t>
  </si>
  <si>
    <t>CEMETERIES                   MR SE KULA              16.00   1984.80     42.00   3969.60       .00                 .00                 .00       .00       .00       .00            58.00   5954.40</t>
  </si>
  <si>
    <t>CEMETERIES                   MS V DYANTYI            25.00   2754.38     11.00   1615.90       .00                 .00                 .00       .00       .00       .00            36.00   4370.28</t>
  </si>
  <si>
    <t>CEMETERIES                                           41.00   4739.18     53.00   5585.50       .00                 .00                 .00       .00       .00       .00            94.00  10324.68</t>
  </si>
  <si>
    <t>COMMONAGE                    MS N SEPTEMBER          39.00   4399.79     10.00    610.13       .00                 .00                 .00       .00       .00       .00            49.00   5009.92</t>
  </si>
  <si>
    <t>COMMONAGE                                            39.00   4399.79     10.00    610.13       .00                 .00                 .00       .00       .00       .00            49.00   5009.92</t>
  </si>
  <si>
    <t>DOMESTIC REFUSE              MR MZ NAZO               6.50   1424.57       .00       .00       .00                 .00                 .00       .00       .00       .00             6.50   1424.57    0</t>
  </si>
  <si>
    <t>DOMESTIC REFUSE              MR SC JALI              36.00   3966.30     10.00    587.60       .00                 .00                 .00       .00       .00       .00            46.00   4553.90</t>
  </si>
  <si>
    <t>DOMESTIC REFUSE              MR TK SANDI             17.00   3553.43       .00       .00       .00                 .00                 .00       .00       .00       .00            17.00   3553.43</t>
  </si>
  <si>
    <t>DOMESTIC REFUSE              MS NJ CHRISJAN           7.00   1210.23      3.00    935.01       .00                 .00                 .00       .00       .00       .00            10.00   2145.24</t>
  </si>
  <si>
    <t>DOMESTIC REFUSE              MR MW NTSHOKO           23.00   2594.75     58.50   5565.54       .00                 .00                 .00       .00       .00       .00            81.50   8160.29    Y</t>
  </si>
  <si>
    <t>DOMESTIC REFUSE                                      89.50  12749.28     71.50   7088.15       .00                 .00                 .00       .00       .00       .00           161.00  19837.43</t>
  </si>
  <si>
    <t>PARKS ADMIN                  MR S NGCESE               .00       .00     37.00  13379.94       .00                 .00                 .00       .00       .00       .00            37.00  13379.94</t>
  </si>
  <si>
    <t>01 MAKANA MUNICIPALITY-SAL                OVERIME HOURS REPORT                  PRINTED ON 2023/01/2(15:55)  FOR 2023/01/25        PAGE     7</t>
  </si>
  <si>
    <t>PARKS ADMIN                                            .00       .00     37.00  13379.94       .00                 .00                 .00       .00       .00       .00            37.00  13379.94</t>
  </si>
  <si>
    <t>FIRE CONTROL                 MR VD VATELA              .00       .00       .00       .00       .00                 .00               12.00    828.72     36.00   4971.96            48.00   6476.76    Y</t>
  </si>
  <si>
    <t>FIRE CONTROL                 MR FM MAPALING          24.00   5732.64       .00       .00       .00                 .00               24.00   1910.88       .00       .00            48.00   7981.56    Y</t>
  </si>
  <si>
    <t>FIRE CONTROL                 MR GH FELIX              8.00   1472.04       .00       .00       .00                 .00               24.00   1472.16     36.00   4416.12            68.00   8261.76    Y</t>
  </si>
  <si>
    <t>FIRE CONTROL                 MR M MANKAYI            12.00   2208.06       .00       .00       .00                 .00               24.00   1472.16     24.00   2944.08            60.00   7525.74    Y</t>
  </si>
  <si>
    <t>FIRE CONTROL                 MR MR NTSHO              8.00   1657.32       .00       .00       .00                 .00               24.00   1657.44     12.00   1657.32            44.00   5873.52    Y</t>
  </si>
  <si>
    <t>FIRE CONTROL                 MR TJ SMAYILE             .00       .00       .00       .00       .00                 .00               12.00    802.92     36.00   4817.16            48.00   6070.80    Y</t>
  </si>
  <si>
    <t>FIRE CONTROL                 MISS N NGQAKAYI           .00       .00       .00       .00       .00                 .00               24.00   1657.44     24.00   3314.64            48.00   5648.16    Y</t>
  </si>
  <si>
    <t>FIRE CONTROL                 MR MEB BOOI               .00       .00       .00       .00       .00                 .00                 .00       .00     12.00   1450.32            12.00   1901.04    Y</t>
  </si>
  <si>
    <t>FIRE CONTROL                 MR AT BOMA                .00       .00       .00       .00       .00                 .00               24.00   1605.84     12.00   1605.72            36.00   3887.64    Y</t>
  </si>
  <si>
    <t>FIRE CONTROL                 MR MM MANCAM             8.00   1605.72       .00       .00       .00                 .00               24.00   1605.84     24.00   3211.44            56.00   7324.44    Y</t>
  </si>
  <si>
    <t>FIRE CONTROL                 MR M MARAWU             32.00   5484.00       .00       .00       .00                 .00               24.00   1371.12     24.00   2742.00            80.00  10498.56    Y</t>
  </si>
  <si>
    <t>FIRE CONTROL                 MRS PL MBANE              .00       .00       .00       .00       .00                 .00                 .00       .00     36.00   4817.16            36.00   5605.92    Y</t>
  </si>
  <si>
    <t>FIRE CONTROL                 MRS NP NGCESE             .00       .00       .00       .00       .00                 .00               12.00    747.72     12.00   1495.44            24.00   2919.24    Y</t>
  </si>
  <si>
    <t>FIRE CONTROL                 MR ZC NDOLO               .00       .00       .00       .00       .00                 .00                 .00       .00     24.00   2820.24            24.00   3383.64    Y</t>
  </si>
  <si>
    <t>FIRE CONTROL                 MS NJ SIKO                .00       .00       .00       .00       .00                 .00                 .00       .00     24.00   2940.72            24.00   3278.76    Y</t>
  </si>
  <si>
    <t>FIRE CONTROL                 MR NA SCHEEPERS          8.00   1580.64       .00       .00       .00                 .00                 .00       .00     36.00   4741.92            44.00   7111.32    Y</t>
  </si>
  <si>
    <t>FIRE CONTROL                 MS NVM MKELE             8.00   1472.04       .00       .00       .00                 .00               24.00   1472.16     12.00   1472.04            44.00   5317.68    Y</t>
  </si>
  <si>
    <t>FIRE CONTROL                 MR JI POTBERG             .00       .00       .00       .00       .00                 .00               12.00    691.56     24.00   2766.24            36.00   3908.52    Y</t>
  </si>
  <si>
    <t>FIRE CONTROL                 MS T SOBIKWA              .00       .00       .00       .00       .00                 .00               12.00    572.16     24.00   2288.40            36.00   3311.28</t>
  </si>
  <si>
    <t>FIRE CONTROL                 MRS NJ SOMEKETA           .00       .00       .00       .00       .00                 .00               12.00    856.20     36.00   5136.84            48.00   6556.44    Y</t>
  </si>
  <si>
    <t>FIRE CONTROL                 MR T KASPER              8.00   1383.12       .00       .00       .00                 .00               24.00   1383.12     24.00   2766.24            56.00   6433.92    Y</t>
  </si>
  <si>
    <t>FIRE CONTROL                 MR D MKHAZA               .00       .00       .00       .00       .00                 .00               24.00   1383.12       .00       .00            24.00   2059.20    Y</t>
  </si>
  <si>
    <t>FIRE CONTROL                 MR AS NQOKOQA            8.00   1520.88       .00       .00       .00                 .00               24.00   1520.88     48.00   6083.52            88.00   9688.68    Y</t>
  </si>
  <si>
    <t>FIRE CONTROL                 MRS VJ JEZI               .00       .00       .00       .00       .00                 .00               24.00   1144.32     12.00   1144.20            36.00   3077.28    Y</t>
  </si>
  <si>
    <t>FIRE CONTROL                 MR L SONGONGO             .00       .00       .00       .00       .00                 .00                 .00       .00     24.00   2288.40            24.00   2851.80    Y</t>
  </si>
  <si>
    <t>FIRE CONTROL                 MR NT TLANJENI            .00       .00       .00       .00       .00                 .00               24.00   1383.12     36.00   4149.36            60.00   6095.88    Y</t>
  </si>
  <si>
    <t>FIRE CONTROL                 MS NC HAARMANS           8.00   1117.44       .00       .00       .00                 .00               24.00   1117.44     36.00   3352.32            68.00   6488.64</t>
  </si>
  <si>
    <t>FIRE CONTROL                 MS F BOOI                 .00       .00       .00       .00       .00                 .00               24.00   1117.44     24.00   2234.88            48.00   4141.08</t>
  </si>
  <si>
    <t>01 MAKANA MUNICIPALITY-SAL                OVERIME HOURS REPORT                  PRINTED ON 2023/01/2(15:55)  FOR 2023/01/25        PAGE     8</t>
  </si>
  <si>
    <t>FIRE CONTROL                 MR BL LOMBO               .00       .00       .00       .00       .00                 .00                 .00       .00     12.00   1065.60            12.00   1516.32</t>
  </si>
  <si>
    <t>FIRE CONTROL                 MR EA BOBATYANI          8.00   1065.60       .00       .00       .00                 .00               24.00   1065.60     36.00   3196.80            68.00   6229.44</t>
  </si>
  <si>
    <t>FIRE CONTROL                                        140.00  26299.50       .00       .00       .00                 .00              480.00  28839.36    720.00  85891.08          1348.00 161425.02</t>
  </si>
  <si>
    <t>PUBLIC HEALTH                MR Z MPIYANE            18.00   2574.45       .00       .00       .00                 .00                 .00       .00       .00       .00            18.00   2574.45</t>
  </si>
  <si>
    <t>PUBLIC HEALTH                                        18.00   2574.45       .00       .00       .00                 .00                 .00       .00       .00       .00            18.00   2574.45</t>
  </si>
  <si>
    <t>NURSERY                      MRS PP MATISO            5.00    501.08      4.00    534.48       .00                 .00                 .00       .00       .00       .00             9.00   1035.56</t>
  </si>
  <si>
    <t>NURSERY                      MS TZ MTHWAKO           39.00   3908.39     10.00    541.95       .00                 .00                 .00       .00       .00       .00            49.00   4450.34</t>
  </si>
  <si>
    <t>NURSERY                                              44.00   4409.47     14.00   1076.43       .00                 .00                 .00       .00       .00       .00            58.00   5485.90</t>
  </si>
  <si>
    <t>SANITATION GENERAL           MR Z MBELEKA            37.00   4076.48      6.00    595.80       .00                 .00                 .00       .00       .00       .00            43.00   4672.28    0</t>
  </si>
  <si>
    <t>SANITATION GENERAL           MR JL THOMAS            22.00   4821.63       .00       .00       .00                 .00                 .00       .00       .00       .00            22.00   4821.63</t>
  </si>
  <si>
    <t>SANITATION GENERAL           MR W GORA               36.50   4021.39      6.00    595.80       .00                 .00                 .00       .00       .00       .00            42.50   4617.19</t>
  </si>
  <si>
    <t>SANITATION GENERAL           MRS P TYUPU             35.00   4239.90     10.00    807.60       .00                 .00                 .00       .00       .00       .00            45.00   5047.50</t>
  </si>
  <si>
    <t>SANITATION GENERAL           MR X KUNIRI             32.00   3525.60      3.00    595.80       .00                 .00                 .00       .00       .00       .00            35.00   4121.40</t>
  </si>
  <si>
    <t>SANITATION GENERAL           MS BN MGCONGCO          37.00   4482.18      3.00    655.12       .00                 .00                 .00       .00       .00       .00            40.00   5137.30</t>
  </si>
  <si>
    <t>SANITATION GENERAL           MR LB MADINDA           10.50   1213.07       .00       .00       .00                 .00                 .00       .00       .00       .00            10.50   1213.07</t>
  </si>
  <si>
    <t>SANITATION GENERAL           MR ET MANTLA            28.50   3139.99      3.00    595.80       .00                 .00                 .00       .00       .00       .00            31.50   3735.79</t>
  </si>
  <si>
    <t>SANITATION GENERAL           MR LI YOSE               7.50    826.31       .00       .00       .00                 .00                 .00       .00       .00       .00             7.50    826.31</t>
  </si>
  <si>
    <t>SANITATION GENERAL           MR YS JONGILE           26.00   3463.20      7.00   1243.20       .00                 .00                 .00       .00       .00       .00            33.00   4706.40</t>
  </si>
  <si>
    <t>SANITATION GENERAL           MR ZE NZWANA             6.00    661.05       .00       .00       .00                 .00                 .00       .00       .00       .00             6.00    661.05</t>
  </si>
  <si>
    <t>SANITATION GENERAL           MRS SN HULUSHE          14.00   1403.01       .00       .00       .00                 .00                 .00       .00       .00       .00            14.00   1403.01</t>
  </si>
  <si>
    <t>SANITATION GENERAL           MS PA LAMANI            34.00   3407.31     10.00    801.72       .00                 .00                 .00       .00       .00       .00            44.00   4209.03</t>
  </si>
  <si>
    <t>SANITATION GENERAL           MRS NJ MAGOBIYANE       14.50   1453.12      3.00    541.95       .00                 .00                 .00       .00       .00       .00            17.50   1995.07</t>
  </si>
  <si>
    <t>SANITATION GENERAL           MISS NP MTHATHI         24.50   2455.27      7.00    935.34       .00                 .00                 .00       .00       .00       .00            31.50   3390.61</t>
  </si>
  <si>
    <t>SANITATION GENERAL           MRS L ZATHU              8.50    851.83       .00       .00       .00                 .00                 .00       .00       .00       .00             8.50    851.83</t>
  </si>
  <si>
    <t>SANITATION GENERAL           MR NM MAGOBIYANE        17.50   1753.76       .00       .00       .00                 .00                 .00       .00       .00       .00            17.50   1753.76</t>
  </si>
  <si>
    <t>SANITATION GENERAL                                  391.00  45795.10     58.00   7368.13       .00                 .00                 .00       .00       .00       .00           449.00  53163.23</t>
  </si>
  <si>
    <t>01 MAKANA MUNICIPALITY-SAL                OVERIME HOURS REPORT                  PRINTED ON 2023/01/2(15:55)  FOR 2023/01/25        PAGE     9</t>
  </si>
  <si>
    <t>TRAFFIC                      MR SN WALTERS           10.50   2590.88      5.00   1645.00       .00                 .00                5.00    411.25       .00       .00            20.50   4726.95</t>
  </si>
  <si>
    <t>TRAFFIC                      MISS L MACKENZIE         5.00   1020.53      3.00   1103.82       .00                 .00                6.00    408.24       .00       .00            14.00   2551.37</t>
  </si>
  <si>
    <t>TRAFFIC                      MR STM JACOBS           15.00   3061.58      4.00   1088.56       .00                 .00                4.00    272.16       .00       .00            23.00   4478.64</t>
  </si>
  <si>
    <t>TRAFFIC                      MS Z MBULALI            22.00   3714.81      3.00    913.13       .00                 .00                3.00    168.87       .00       .00            28.00   4871.93</t>
  </si>
  <si>
    <t>TRAFFIC                      MR UR AUSTIN            15.00   2532.83      4.00    900.56       .00                 .00                 .00       .00       .00       .00            19.00   3433.39</t>
  </si>
  <si>
    <t>TRAFFIC                      MR KG REDCLIFFE         10.00   1688.55      3.00    913.13       .00                 .00                 .00       .00       .00       .00            13.00   2601.68</t>
  </si>
  <si>
    <t>TRAFFIC                      MS NZ MPAMBANI          10.00   1609.65      3.00    870.48       .00                 .00                3.00    160.98       .00       .00            16.00   2659.89</t>
  </si>
  <si>
    <t>TRAFFIC                                              87.50  16218.83     25.00   7434.68       .00                 .00               21.00   1421.50       .00       .00           133.50  25323.85</t>
  </si>
  <si>
    <t>SPORTS GROUNDS               MR DP ZANI              14.00   1695.96     14.00   2261.28       .00                 .00                 .00       .00       .00       .00            28.00   3957.24</t>
  </si>
  <si>
    <t>SPORTS GROUNDS               MISS NJ PLANGA          16.00   1603.44     12.00   1603.44       .00                 .00                 .00       .00       .00       .00            28.00   3206.88</t>
  </si>
  <si>
    <t>SPORTS GROUNDS               MR NG GEORGE            20.00   2004.30     12.00   1603.44       .00                 .00                 .00       .00       .00       .00            32.00   3607.74</t>
  </si>
  <si>
    <t>SPORTS GROUNDS               MR M GOLIATH            55.00   4008.60       .00       .00       .00                 .00                 .00       .00       .00       .00            55.00   4008.60</t>
  </si>
  <si>
    <t>SPORTS GROUNDS                                      105.00   9312.30     38.00   5468.16       .00                 .00                 .00       .00       .00       .00           143.00  14780.46</t>
  </si>
  <si>
    <t>STR ISLANDS &amp; VERGES         MR ME MILA               6.00    838.08       .00       .00       .00                 .00                 .00       .00       .00       .00             6.00    838.08    0</t>
  </si>
  <si>
    <t>STR ISLANDS &amp; VERGES         MR AP PISTOLI            6.00    780.39       .00       .00       .00                 .00                 .00       .00       .00       .00             6.00    780.39    0</t>
  </si>
  <si>
    <t>STR ISLANDS &amp; VERGES         MR ZS NYOKA             44.00   9803.52     13.00   1432.87       .00                 .00                 .00       .00       .00       .00            57.00  11236.39</t>
  </si>
  <si>
    <t>STR ISLANDS &amp; VERGES         MR LA BOOMS              6.00    780.39       .00       .00       .00                 .00                 .00       .00       .00       .00             6.00    780.39</t>
  </si>
  <si>
    <t>STR ISLANDS &amp; VERGES         MS N KOLISI             10.00   1300.65      3.00    703.40       .00                 .00                 .00       .00       .00       .00            13.00   2004.05</t>
  </si>
  <si>
    <t>STR ISLANDS &amp; VERGES         MRS TR STAMPER-BUWA     15.00   1950.98     13.00   2254.46       .00                 .00                 .00       .00       .00       .00            28.00   4205.44</t>
  </si>
  <si>
    <t>STR ISLANDS &amp; VERGES         MR LR DYALOYI            6.00    693.18       .00       .00       .00                 .00                 .00       .00       .00       .00             6.00    693.18</t>
  </si>
  <si>
    <t>STR ISLANDS &amp; VERGES         MR L MALETHE            11.00   1211.93      4.00    587.60       .00                 .00                 .00       .00       .00       .00            15.00   1799.53</t>
  </si>
  <si>
    <t>STR ISLANDS &amp; VERGES                                104.00  17359.12     33.00   4978.33       .00                 .00                 .00       .00       .00       .00           137.00  22337.45</t>
  </si>
  <si>
    <t xml:space="preserve">                                                   3639.50 512724.87   1452.00 218302.20      1.00                 .00             1056.00  61098.04   1254.00 142976.04          7409.50 968090.14</t>
  </si>
  <si>
    <t>01 MAKANA MUNICIPALITY-SAL                OVERIME HOURS REPORT                  PRINTED ON 2023/03/0(12:17)  FOR 2023/02/24        PAGE     1</t>
  </si>
  <si>
    <t>TECHNICAL ADMINISTRATION     MR MV TABATA            37.00   4173.05     39.00    609.91       .00                 .00                 .00       .00       .00       .00            76.00   4782.96    N</t>
  </si>
  <si>
    <t>TECHNICAL ADMINISTRATION                             37.00   4173.05     39.00    609.91       .00                 .00                 .00       .00       .00       .00            76.00   4782.96</t>
  </si>
  <si>
    <t>ENG DISTR PLANT              MR Z PAYI               24.00   2644.20      6.00    881.40       .00                 .00                 .00       .00       .00       .00            30.00   3525.60    Y</t>
  </si>
  <si>
    <t>ENG DISTR PLANT                                      24.00   2644.20      6.00    881.40       .00                 .00                 .00       .00       .00       .00            30.00   3525.60</t>
  </si>
  <si>
    <t>ENG DISTR WORKSHOPS          MR LW BIKITSHA           1.00    136.40       .00       .00       .00                 .00                 .00       .00       .00       .00             1.00    136.40</t>
  </si>
  <si>
    <t>ENG DISTR WORKSHOPS          MR WM DAMANE             4.00   1035.00      4.00   1380.00       .00                 .00                 .00       .00       .00       .00             8.00   2415.00</t>
  </si>
  <si>
    <t>ENG DISTR WORKSHOPS          MR SF MGXOTENI           1.00    127.04      4.00    677.52       .00                 .00                 .00       .00       .00       .00             5.00    804.56</t>
  </si>
  <si>
    <t>ENG DISTR WORKSHOPS          MR SM MARDON             1.00    121.14      1.00    655.12       .00                 .00                 .00       .00       .00       .00             2.00    776.26</t>
  </si>
  <si>
    <t>ENG DISTR WORKSHOPS                                   7.00   1419.58      9.00   2712.64       .00                 .00                 .00       .00       .00       .00            16.00   4132.22</t>
  </si>
  <si>
    <t>ENG PAIL REMOVALS            MR S MELANI             40.00   6941.03     11.00       .00       .00                 .00                 .00       .00       .00       .00            51.00   6941.03    N</t>
  </si>
  <si>
    <t>ENG PAIL REMOVALS            MR VH NQEBEYA           40.00   6610.50      5.00    595.80       .00                 .00                 .00       .00       .00       .00            45.00   7206.30    N</t>
  </si>
  <si>
    <t>ENG PAIL REMOVALS            MR L NAZO               18.00   1803.87       .00       .00       .00                 .00                 .00       .00       .00       .00            18.00   1803.87    Y</t>
  </si>
  <si>
    <t>ENG PAIL REMOVALS            MR MK JACISA            12.00   1202.58     19.00   2538.78       .00                 .00                 .00       .00       .00       .00            31.00   3741.36    N</t>
  </si>
  <si>
    <t>ENG PAIL REMOVALS            MR V DOLO               24.50   2455.27      7.00    935.34       .00                 .00                 .00       .00       .00       .00            31.50   3390.61    Y</t>
  </si>
  <si>
    <t>ENG PAIL REMOVALS            MR TH KAMANA            24.00   2405.16      7.00    935.34       .00                 .00                 .00       .00       .00       .00            31.00   3340.50    Y</t>
  </si>
  <si>
    <t>ENG PAIL REMOVALS            MR SM MONKIE            24.00   2405.16      7.00    935.34       .00                 .00                 .00       .00       .00       .00            31.00   3340.50    N</t>
  </si>
  <si>
    <t>ENG PAIL REMOVALS            MR ME KULA               8.00    801.72       .00       .00       .00                 .00                 .00       .00       .00       .00             8.00    801.72    Y</t>
  </si>
  <si>
    <t>ENG PAIL REMOVALS                                   190.50  24625.29     56.00   5940.60       .00                 .00                 .00       .00       .00       .00           246.50  30565.89</t>
  </si>
  <si>
    <t>ENG SEWER ADMIN              MR S THETHANI           44.00   6915.60       .00       .00       .00                 .00               36.00   2074.68     12.00   1383.12            92.00  10373.40    N</t>
  </si>
  <si>
    <t>ENG SEWER ADMIN              MR S NASE               24.00   4052.52       .00       .00       .00                 .00                 .00       .00       .00       .00            24.00   4052.52    Y</t>
  </si>
  <si>
    <t>ENG SEWER ADMIN              MR T RALO               19.00   4209.04       .00    668.10       .00                 .00                 .00       .00       .00       .00            19.00   4877.14    Y</t>
  </si>
  <si>
    <t>ENG SEWER ADMIN              MR M VAMVA              21.00   3630.69      7.00   1613.64       .00                 .00                 .00       .00       .00       .00            28.00   5244.33    Y</t>
  </si>
  <si>
    <t>ENG SEWER ADMIN              MR A ZUZANI             26.00   8471.61      5.00   1152.60       .00                 .00                 .00       .00       .00       .00            31.00   9624.21    Y</t>
  </si>
  <si>
    <t>ENG SEWER ADMIN                                     134.00  27279.46     12.00   3434.34       .00                 .00               36.00   2074.68     12.00   1383.12           194.00  34171.60</t>
  </si>
  <si>
    <t>ENG DISPOSAL WORKS           MR NW MKOLO             44.00   8440.08       .00       .00       .00                 .00               36.00   2301.84     12.00   1534.56            92.00  12276.48    Y</t>
  </si>
  <si>
    <t>01 MAKANA MUNICIPALITY-SAL                OVERIME HOURS REPORT                  PRINTED ON 2023/03/0(12:17)  FOR 2023/02/24        PAGE     2</t>
  </si>
  <si>
    <t>ENG DISPOSAL WORKS           MR M MZIZI                .00       .00       .00       .00       .00                 .00               36.00   1799.64     12.00   1199.64            48.00   3900.72    N</t>
  </si>
  <si>
    <t>ENG DISPOSAL WORKS           MR TD SAKI                .00       .00       .00       .00       .00                 .00               24.00   1127.52       .00       .00            24.00   2028.96    Y</t>
  </si>
  <si>
    <t>ENG DISPOSAL WORKS           MR SC NZWANA            38.00   5564.91      5.00    791.98       .00                 .00               36.00   1757.52     12.00   1171.56            91.00   9285.97    N</t>
  </si>
  <si>
    <t>ENG DISPOSAL WORKS           MR SG NKOLONGO          33.00   5705.37       .00       .00       .00                 .00               24.00   1383.12       .00       .00            57.00   7088.49    Y</t>
  </si>
  <si>
    <t>ENG DISPOSAL WORKS           MR S METHUSI            18.50   6067.82       .00       .00       .00                 .00                 .00       .00       .00       .00            18.50   6067.82    Y</t>
  </si>
  <si>
    <t>ENG DISPOSAL WORKS           MRS S SOMAGU              .00       .00       .00       .00       .00                 .00               36.00   2449.44      9.00   1224.63            45.00   3674.07    Y</t>
  </si>
  <si>
    <t>ENG DISPOSAL WORKS           MR L PLANGA               .00       .00       .00       .00       .00                 .00               36.00   1322.28     12.00    881.40            48.00   2879.76    Y</t>
  </si>
  <si>
    <t>ENG DISPOSAL WORKS           MR B CANGWENI           16.00   1603.44       .00       .00       .00                 .00                 .00       .00       .00       .00            16.00   1603.44    Y</t>
  </si>
  <si>
    <t>ENG DISPOSAL WORKS           MR MS MAZUNGULA         22.00   2204.73       .00       .00       .00                 .00               24.00    801.84       .00       .00            46.00   3006.57</t>
  </si>
  <si>
    <t>ENG DISPOSAL WORKS           MR DA NGQANDANA         10.00   1002.15     10.00   1336.20       .00                 .00                 .00       .00       .00       .00            20.00   2338.35</t>
  </si>
  <si>
    <t>ENG DISPOSAL WORKS                                  196.50  32241.13     30.00   4331.68       .00                 .00              252.00  12943.20     57.00   6011.79           535.50  58006.76</t>
  </si>
  <si>
    <t>ENG SEWER RETICULATION       MR R FRANCIS            55.00   8766.60       .00       .00       .00                 .00               24.00   1753.44       .00       .00            79.00  10520.04    N</t>
  </si>
  <si>
    <t>ENG SEWER RETICULATION       MR JR RALO              25.00   2754.38     11.00   1615.90       .00                 .00                 .00       .00       .00       .00            36.00   4370.28    Y</t>
  </si>
  <si>
    <t>ENG SEWER RETICULATION       MR ME NTLANJENI         30.00   4830.75     31.00   2147.00       .00                 .00                 .00       .00       .00       .00            61.00   6977.75    N</t>
  </si>
  <si>
    <t>ENG SEWER RETICULATION       MR N KRIEL              45.00   4407.00      3.00       .00       .00                 .00                 .00       .00       .00       .00            48.00   4407.00</t>
  </si>
  <si>
    <t>ENG SEWER RETICULATION                              155.00  20758.73     45.00   3762.90       .00                 .00               24.00   1753.44       .00       .00           224.00  26275.07</t>
  </si>
  <si>
    <t>ENG STR FOOTPATHS GUTTERS    MR VJ JONAS             30.00   3465.90     31.00   1540.40       .00                 .00                 .00       .00       .00       .00            61.00   5006.30</t>
  </si>
  <si>
    <t>ENG STR FOOTPATHS GUTTERS    MR NA JANUARY           16.00   1721.52     32.00   3443.04       .00                 .00                 .00       .00       .00       .00            48.00   5164.56</t>
  </si>
  <si>
    <t>ENG STR FOOTPATHS GUTTERS    MR SE KONDILE           72.50   4407.00     12.00       .00       .00                 .00                 .00       .00       .00       .00            84.50   4407.00</t>
  </si>
  <si>
    <t>ENG STR FOOTPATHS GUTTERS                           118.50   9594.42     75.00   4983.44       .00                 .00                 .00       .00       .00       .00           193.50  14577.86</t>
  </si>
  <si>
    <t>WATER CONSERVATION PURIF     MR MM MAKOMBE           59.00  10892.07      6.00       .00       .00                 .00                 .00       .00       .00       .00            65.00  10892.07    N</t>
  </si>
  <si>
    <t>WATER CONSERVATION PURIF     MR NW SKEPE             32.00   3525.60       .00       .00       .00                 .00                 .00       .00       .00       .00            32.00   3525.60</t>
  </si>
  <si>
    <t>WATER CONSERVATION PURIF     MR TJ JILANA            60.00   5998.20     12.00       .00       .00                 .00               48.00   2399.52     24.00   2399.28           144.00  12036.48    N</t>
  </si>
  <si>
    <t>WATER CONSERVATION PURIF     MS KM MADINDA             .00       .00       .00       .00       .00                 .00               48.00   3677.28       .00       .00            48.00   4466.04    Y</t>
  </si>
  <si>
    <t>WATER CONSERVATION PURIF     MR FN MAVELA              .00       .00       .00       .00       .00                 .00               24.00   1838.64       .00       .00            24.00   2514.72    Y</t>
  </si>
  <si>
    <t>01 MAKANA MUNICIPALITY-SAL                OVERIME HOURS REPORT                  PRINTED ON 2023/03/0(12:17)  FOR 2023/02/24        PAGE     3</t>
  </si>
  <si>
    <t>WATER CONSERVATION PURIF     MS N MNGXUMA            32.00   5532.48     32.00   1844.16       .00                 .00                 .00       .00       .00       .00            64.00   7376.64    N</t>
  </si>
  <si>
    <t>WATER CONSERVATION PURIF     MR MG FAKU              38.00   4088.61       .00       .00       .00                 .00                 .00       .00       .00       .00            38.00   4088.61    Y</t>
  </si>
  <si>
    <t>WATER CONSERVATION PURIF     MR B SPEELMAN           40.00   4734.18       .00       .00       .00                 .00                 .00       .00       .00       .00            40.00   4734.18    N</t>
  </si>
  <si>
    <t>WATER CONSERVATION PURIF     MR M SKAAP              42.00   4303.80     10.00       .00       .00                 .00                 .00       .00       .00       .00            52.00   4303.80    N</t>
  </si>
  <si>
    <t>WATER CONSERVATION PURIF     MR A HELENI               .00       .00       .00       .00       .00                 .00               48.00   1763.04       .00       .00            48.00   2551.80    Y</t>
  </si>
  <si>
    <t>WATER CONSERVATION PURIF     MR M TOKOTA             24.00   4149.36      7.00   1613.64       .00                 .00                 .00       .00       .00       .00            31.00   5763.00    N</t>
  </si>
  <si>
    <t>WATER CONSERVATION PURIF     MR T BAVUMA               .00       .00       .00       .00       .00                 .00               24.00    881.52       .00       .00            24.00   1670.28    Y</t>
  </si>
  <si>
    <t>WATER CONSERVATION PURIF     MR EP JACOBS            16.00   1721.52       .00       .00       .00                 .00                 .00       .00       .00       .00            16.00   1721.52</t>
  </si>
  <si>
    <t>WATER CONSERVATION PURIF     MR M MBEKELE            10.00   1075.95     20.00   2869.20       .00                 .00                 .00       .00       .00       .00            30.00   3945.15    Y</t>
  </si>
  <si>
    <t>WATER CONSERVATION PURIF     MR MI KOM               25.00   2689.88     11.00   1578.06       .00                 .00                 .00       .00       .00       .00            36.00   4267.94    N</t>
  </si>
  <si>
    <t>WATER CONSERVATION PURIF     MR J LEON               51.00   6915.60     39.00       .00       .00                 .00                 .00       .00       .00       .00            90.00   6915.60    N</t>
  </si>
  <si>
    <t>WATER CONSERVATION PURIF     MR AS BOTILE              .00       .00       .00       .00       .00                 .00               24.00   1117.44       .00       .00            24.00   1793.52    Y</t>
  </si>
  <si>
    <t>WATER CONSERVATION PURIF     MR M SOLANI             36.00   6224.04       .00       .00       .00                 .00               24.00   1383.12       .00       .00            60.00   8508.60    Y</t>
  </si>
  <si>
    <t>WATER CONSERVATION PURIF     MR OO MBOMBO            63.00   4407.00     12.00       .00       .00                 .00               36.00   1322.28       .00       .00           111.00   6658.89    N</t>
  </si>
  <si>
    <t>WATER CONSERVATION PURIF     MS N FIHLANI            44.00   4008.60       .00       .00       .00                 .00                 .00       .00       .00       .00            44.00   4008.60    N</t>
  </si>
  <si>
    <t>WATER CONSERVATION PURIF                            572.00  70266.89    149.00   7905.06       .00                 .00              276.00  14382.84     24.00   2399.28          1021.00 101743.04</t>
  </si>
  <si>
    <t>WATER JAMES KLEYNHANS        MR ZR ADAM              24.00   4496.04       .00       .00       .00                 .00               24.00   1498.80       .00       .00            48.00   6896.28    Y</t>
  </si>
  <si>
    <t>WATER JAMES KLEYNHANS        MR L KAHLA              12.00   3753.54     24.00  10009.44       .00                 .00                 .00       .00       .00       .00            36.00  13762.98    Y</t>
  </si>
  <si>
    <t>WATER JAMES KLEYNHANS        MS N GONGQOBE             .00       .00       .00       .00       .00                 .00               12.00    876.72     12.00   1753.32            24.00   3080.76    Y</t>
  </si>
  <si>
    <t>WATER JAMES KLEYNHANS        MR SS MTONGA            32.00   8890.08      6.00   2222.52       .00                 .00                 .00       .00       .00       .00            38.00  11112.60    Y</t>
  </si>
  <si>
    <t>WATER JAMES KLEYNHANS        MR MM MGOGOSHE            .00       .00       .00       .00       .00                 .00               12.00    816.48       .00       .00            12.00   1041.84    Y</t>
  </si>
  <si>
    <t>WATER JAMES KLEYNHANS        MR ME BANISI              .00       .00       .00       .00       .00                 .00               48.00   2766.24       .00       .00            48.00   3555.00    Y</t>
  </si>
  <si>
    <t>WATER JAMES KLEYNHANS        MR NL SMILE             24.00   4149.36       .00       .00       .00                 .00               24.00   1383.12     24.00   2766.24            72.00   9200.16</t>
  </si>
  <si>
    <t>WATER JAMES KLEYNHANS                                92.00  21289.02     30.00  12231.96       .00                 .00              120.00   7341.36     36.00   4519.56           278.00  48649.62</t>
  </si>
  <si>
    <t>WATER RETICULATION           MR D NGQINZI            19.50   2148.41     27.50   3011.45       .00                 .00                 .00       .00       .00       .00            47.00   5159.86    N</t>
  </si>
  <si>
    <t>WATER RETICULATION           MR L PETER              23.00   2265.96     48.00   2233.12       .00                 .00                 .00       .00       .00       .00            71.00   4499.08    N</t>
  </si>
  <si>
    <t>WATER RETICULATION           MR EM RALO              17.00   1567.74     14.00   1721.44       .00                 .00                 .00       .00       .00       .00            31.00   3289.18    Y</t>
  </si>
  <si>
    <t>WATER RETICULATION           MR LL BASIE             14.00   1542.45     14.00   2056.60       .00                 .00                 .00       .00       .00       .00            28.00   3599.05    Y</t>
  </si>
  <si>
    <t>01 MAKANA MUNICIPALITY-SAL                OVERIME HOURS REPORT                  PRINTED ON 2023/03/0(12:17)  FOR 2023/02/24        PAGE     4</t>
  </si>
  <si>
    <t>WATER RETICULATION           MR A HAWULANA           12.50   4351.92     24.50   4186.65       .00                 .00                 .00       .00       .00       .00            37.00   8538.57    N</t>
  </si>
  <si>
    <t>WATER RETICULATION           MR S JACK               28.00   3084.90      7.00   1028.30       .00                 .00                 .00       .00       .00       .00            35.00   4113.20    Y</t>
  </si>
  <si>
    <t>WATER RETICULATION           MR M MNTWINI            44.00   9870.00      4.00       .00       .00                 .00                 .00       .00       .00       .00            48.00   9870.00    N</t>
  </si>
  <si>
    <t>WATER RETICULATION           MR KB MANYATI           28.00   6434.82      6.00   1838.52       .00                 .00                 .00       .00       .00       .00            34.00   8273.34    Y</t>
  </si>
  <si>
    <t>WATER RETICULATION           MR L MLOLA              57.00   8977.20       .00       .00       .00                 .00                 .00       .00       .00       .00            57.00   8977.20    N</t>
  </si>
  <si>
    <t>WATER RETICULATION           MR MT MFECANE           42.00   6915.60      6.00       .00       .00                 .00                 .00       .00       .00       .00            48.00   6915.60    N</t>
  </si>
  <si>
    <t>WATER RETICULATION           MR LM DLAMINI            7.00   2842.14     14.00   7579.04       .00                 .00                 .00       .00       .00       .00            21.00  10421.18    N</t>
  </si>
  <si>
    <t>WATER RETICULATION           MR A BRUINTJIES         45.00   4008.60     12.00       .00       .00                 .00                 .00       .00       .00       .00            57.00   4008.60    N</t>
  </si>
  <si>
    <t>WATER RETICULATION           MR C BASSON             46.00   6916.20     38.50       .00       .00                 .00                 .00       .00       .00       .00            84.50   6916.20    N</t>
  </si>
  <si>
    <t>WATER RETICULATION           MR MN NTLOKWANA         20.00   2004.30      4.00    534.48       .00                 .00                 .00       .00       .00       .00            24.00   2538.78    Y</t>
  </si>
  <si>
    <t>WATER RETICULATION           MRS F HLANGANA          23.00   2304.95     23.00   2271.54       .00                 .00                 .00       .00       .00       .00            46.00   4576.49    N</t>
  </si>
  <si>
    <t>WATER RETICULATION           MS N KAYINGANA          27.00   2705.81       .00       .00       .00                 .00                 .00       .00       .00       .00            27.00   2705.81</t>
  </si>
  <si>
    <t>WATER RETICULATION           MR T MTWECU             22.50   2254.84     11.00   1469.82       .00                 .00                 .00       .00       .00       .00            33.50   3724.66    Y</t>
  </si>
  <si>
    <t>WATER RETICULATION           MRS NJ SUKULA           22.50   2254.84     11.00   1469.82       .00                 .00                 .00       .00       .00       .00            33.50   3724.66    Y</t>
  </si>
  <si>
    <t>WATER RETICULATION           MR MV NGUMBELA          17.50   1753.76      8.50   1135.77       .00                 .00                 .00       .00       .00       .00            26.00   2889.53    Y</t>
  </si>
  <si>
    <t>WATER RETICULATION           MR PB DYUBULU           24.00   2644.20       .00       .00       .00                 .00               12.00    440.76       .00       .00            36.00   3873.72    Y</t>
  </si>
  <si>
    <t>WATER RETICULATION           MR SI DYONGOMAN         42.00   4008.60      6.00       .00       .00                 .00                 .00       .00       .00       .00            48.00   4008.60</t>
  </si>
  <si>
    <t>WATER RETICULATION           MR S NQEBE                .00       .00       .00       .00       .00                 .00               48.00   2766.24       .00       .00            48.00   3555.00    Y</t>
  </si>
  <si>
    <t>WATER RETICULATION           MR MA NTOZINI           32.00   3206.88       .00       .00       .00                 .00                 .00       .00       .00       .00            32.00   3206.88    Y</t>
  </si>
  <si>
    <t>WATER RETICULATION           MS NT JACK              20.00   2004.30      4.00    534.48       .00                 .00                 .00       .00       .00       .00            24.00   2538.78</t>
  </si>
  <si>
    <t>WATER RETICULATION           MS P MKA                31.00   3106.67       .00       .00       .00                 .00                 .00       .00       .00       .00            31.00   3106.67    Y</t>
  </si>
  <si>
    <t>WATER RETICULATION                                  664.50  89175.09    283.00  31071.03       .00                 .00               60.00   3207.00       .00       .00          1007.50 125030.64</t>
  </si>
  <si>
    <t>ELECTRICITY ADMIN            MR SD MAVUSO            13.00   1432.28       .00       .00       .00                 .00                 .00       .00       .00       .00            13.00   1432.28    Y</t>
  </si>
  <si>
    <t>ELECTRICITY ADMIN                                    13.00   1432.28       .00       .00       .00                 .00                 .00       .00       .00       .00            13.00   1432.28</t>
  </si>
  <si>
    <t>ELECTRICITY DISTRIBUTION     MR DB GOMBA             28.50   3139.99       .00       .00       .00                 .00                 .00       .00       .00       .00            28.50   3304.32    Y</t>
  </si>
  <si>
    <t>ELECTRICITY DISTRIBUTION     MR L MBUYEPHI           45.00   9870.00     16.50       .00       .00                 .00                 .00       .00       .00       .00            61.50  10076.58    N</t>
  </si>
  <si>
    <t>ELECTRICITY DISTRIBUTION     MR X QHINGA             24.00   2644.20     14.00   2056.60       .00                 .00                 .00       .00       .00       .00            38.00   4865.13    Y</t>
  </si>
  <si>
    <t>01 MAKANA MUNICIPALITY-SAL                OVERIME HOURS REPORT                  PRINTED ON 2023/03/0(12:17)  FOR 2023/02/24        PAGE     5</t>
  </si>
  <si>
    <t>ELECTRICITY DISTRIBUTION     MR AD SPHERE            30.50   3911.21     14.50    661.05       .00                 .00                 .00       .00       .00       .00            45.00   4713.11    N</t>
  </si>
  <si>
    <t>ELECTRICITY DISTRIBUTION     MR Z MATOMANA             .00       .00     15.00   3220.50       .00                 .00                 .00       .00       .00       .00            15.00   3262.76    Y</t>
  </si>
  <si>
    <t>ELECTRICITY DISTRIBUTION     SN MATIWANA             26.00   2864.55       .00       .00       .00                 .00                 .00       .00       .00       .00            26.00   3005.40    Y</t>
  </si>
  <si>
    <t>ELECTRICITY DISTRIBUTION     MR A JUJU                9.00    991.58     25.00   3672.50       .00                 .00                 .00       .00       .00       .00            34.00   4795.54    Y</t>
  </si>
  <si>
    <t>ELECTRICITY DISTRIBUTION     MS N MKOKELI-NTLOKO     32.50   8611.20       .00       .00       .00                 .00                 .00       .00       .00       .00            32.50   8831.87    Y</t>
  </si>
  <si>
    <t>ELECTRICITY DISTRIBUTION     MISS NY KALASE          14.50   4572.27      9.50   2717.65       .00                 .00                 .00       .00       .00       .00            24.00   7534.07    Y</t>
  </si>
  <si>
    <t>ELECTRICITY DISTRIBUTION     MR M DUDA               48.50   5875.29      4.50    726.84       .00                 .00                 .00       .00       .00       .00            53.00   6902.61    Y</t>
  </si>
  <si>
    <t>ELECTRICITY DISTRIBUTION     MR VX GONGQA            16.50   2197.80     23.50   4173.60       .00                 .00                 .00       .00       .00       .00            40.00   6521.64    N</t>
  </si>
  <si>
    <t>ELECTRICITY DISTRIBUTION     MR SA MAFANI             4.00    484.56      3.00    655.12       .00                 .00                 .00       .00       .00       .00             7.00   1139.68    Y</t>
  </si>
  <si>
    <t>ELECTRICITY DISTRIBUTION     MR DA DOUDES            22.00   2665.08     14.00   2261.28       .00                 .00                 .00       .00       .00       .00            36.00   5043.74    Y</t>
  </si>
  <si>
    <t>ELECTRICITY DISTRIBUTION     MR MM NTSHOKO           31.00   3415.43       .00       .00       .00                 .00                 .00       .00       .00       .00            31.00   3626.71    Y</t>
  </si>
  <si>
    <t>ELECTRICITY DISTRIBUTION     MR S MTANA               6.50    787.41       .00       .00       .00                 .00                 .00       .00       .00       .00             6.50    848.45    Y</t>
  </si>
  <si>
    <t>ELECTRICITY DISTRIBUTION     MR AP HLUTHA            44.50   4845.60     41.00       .00       .00                 .00                 .00       .00       .00       .00            85.50   5268.15    N</t>
  </si>
  <si>
    <t>ELECTRICITY DISTRIBUTION     MR S LANGA              31.50   7772.63       .00       .00       .00                 .00                 .00       .00       .00       .00            31.50   7983.91    Y</t>
  </si>
  <si>
    <t>ELECTRICITY DISTRIBUTION     MISS NA MLOTANA         26.50   6538.88       .00       .00       .00                 .00                 .00       .00       .00       .00            26.50   6670.34    Y</t>
  </si>
  <si>
    <t>ELECTRICITY DISTRIBUTION     MR TH HULUSHE           22.50   2661.86      2.00    639.80       .00                 .00                 .00       .00       .00       .00            24.50   3376.78    Y</t>
  </si>
  <si>
    <t>ELECTRICITY DISTRIBUTION     MR SC RAMBA             14.00   3454.50       .00       .00       .00                 .00                 .00       .00       .00       .00            14.00   3553.10    N</t>
  </si>
  <si>
    <t>ELECTRICITY DISTRIBUTION     MISS N COSSIE           19.50   2000.70       .00       .00       .00                 .00                 .00       .00       .00       .00            19.50   2085.21    Y</t>
  </si>
  <si>
    <t>ELECTRICITY DISTRIBUTION     MR M NGOJO              26.00   4389.84      8.00   1800.96       .00                 .00                 .00       .00       .00       .00            34.00   6420.86    Y</t>
  </si>
  <si>
    <t>ELECTRICITY DISTRIBUTION     MR L TYALA              24.00   2405.16     40.00   2137.92       .00                 .00                 .00       .00       .00       .00            64.00   4543.08    N</t>
  </si>
  <si>
    <t>ELECTRICITY DISTRIBUTION     MR N LUPUWANA           30.00   7402.50     14.00   3290.00       .00                 .00                 .00       .00       .00       .00            44.00  10880.30    N</t>
  </si>
  <si>
    <t>ELECTRICITY DISTRIBUTION     MR S SOMYA              20.00   5175.00     12.50   4312.50       .00                 .00                 .00       .00       .00       .00            32.50   9661.22    N</t>
  </si>
  <si>
    <t>ELECTRICITY DISTRIBUTION     MR KR NGONYAMA          16.50   4071.38     14.50   4770.50       .00                 .00                 .00       .00       .00       .00            31.00   8926.39    Y</t>
  </si>
  <si>
    <t>ELECTRICITY DISTRIBUTION                            613.50 102748.62    271.50  37096.82       .00                 .00                 .00       .00       .00       .00           885.00 143840.95</t>
  </si>
  <si>
    <t>CORPORATE SERVICES           MS W TINISE              5.00    666.00      5.00    888.00       .00                 .00                 .00       .00       .00       .00            10.00   1554.00</t>
  </si>
  <si>
    <t>CORPORATE SERVICES           MR S MZONGWANA           5.00    681.98      5.00    909.30       .00                 .00                 .00       .00       .00       .00            10.00   1591.28</t>
  </si>
  <si>
    <t>CORPORATE SERVICES                                   10.00   1347.98     10.00   1797.30       .00                 .00                 .00       .00       .00       .00            20.00   3145.28</t>
  </si>
  <si>
    <t>CITY HALL &amp; OFFICES          MISS P BUWA              8.00    820.80     13.00   1778.40       .00                 .00                 .00       .00       .00       .00            21.00   2599.20</t>
  </si>
  <si>
    <t>01 MAKANA MUNICIPALITY-SAL                OVERIME HOURS REPORT                  PRINTED ON 2023/03/0(12:17)  FOR 2023/02/24        PAGE     6</t>
  </si>
  <si>
    <t>CITY HALL &amp; OFFICES                                   8.00    820.80     13.00   1778.40       .00                 .00                 .00       .00       .00       .00            21.00   2599.20</t>
  </si>
  <si>
    <t>COMMUNITY HALLS              MR VM NQEBEYA           22.00   3378.54      2.00    830.50       .00                 .00                 .00       .00       .00       .00            24.00   4209.04</t>
  </si>
  <si>
    <t>COMMUNITY HALLS              MR S MIZE               19.00   2471.24      9.00   1560.78       .00                 .00                 .00       .00       .00       .00            28.00   4032.02</t>
  </si>
  <si>
    <t>COMMUNITY HALLS                                      41.00   5849.78     11.00   2391.28       .00                 .00                 .00       .00       .00       .00            52.00   8241.06</t>
  </si>
  <si>
    <t>FINANCE ADMINISTRATION       MW MASWANA               7.50   1098.34     15.00   2928.90       .00                 .00                 .00       .00       .00       .00            22.50   4027.24    0</t>
  </si>
  <si>
    <t>FINANCE ADMINISTRATION       MR MJ NELO               7.50   1098.34     15.00   2928.90       .00                 .00                 .00       .00       .00       .00            22.50   4027.24    0</t>
  </si>
  <si>
    <t>FINANCE ADMINISTRATION       MR NT KOLISI             7.50   1207.69     15.00   3220.50       .00                 .00                 .00       .00       .00       .00            22.50   4428.19</t>
  </si>
  <si>
    <t>FINANCE ADMINISTRATION       MR L MAGALELA           28.00   3391.92     11.00   1776.72       .00                 .00                 .00       .00       .00       .00            39.00   5318.88</t>
  </si>
  <si>
    <t>FINANCE ADMINISTRATION       MR ZC BOMA               7.50    908.55     15.00   2422.80       .00                 .00                 .00       .00       .00       .00            22.50   3331.35</t>
  </si>
  <si>
    <t>FINANCE ADMINISTRATION                               58.00   7704.84     71.00  13277.82       .00                 .00                 .00       .00       .00       .00           129.00  21132.90</t>
  </si>
  <si>
    <t>CARAVAN PARK                 MR ZG MAGOPENI          13.00   1574.82      8.00   1292.16       .00                 .00                 .00       .00       .00       .00            21.00   2866.98    0</t>
  </si>
  <si>
    <t>CARAVAN PARK                                         13.00   1574.82      8.00   1292.16       .00                 .00                 .00       .00       .00       .00            21.00   2866.98</t>
  </si>
  <si>
    <t>CEMETERIES                   MS V DYANTYI            21.00   2313.68     18.00   2644.20       .00                 .00                 .00       .00       .00       .00            39.00   4957.88</t>
  </si>
  <si>
    <t>CEMETERIES                                           21.00   2313.68     18.00   2644.20       .00                 .00                 .00       .00       .00       .00            39.00   4957.88</t>
  </si>
  <si>
    <t>COMMONAGE                    MS N SEPTEMBER           3.00    338.45      3.00    610.13       .00                 .00                 .00       .00       .00       .00             6.00    948.58</t>
  </si>
  <si>
    <t>COMMONAGE                    MR PZ NDWAYANA           8.00    801.72      8.00   1068.96       .00                 .00                 .00       .00       .00       .00            16.00   1870.68</t>
  </si>
  <si>
    <t>COMMONAGE                                            25.00   2519.45     11.00   1679.09       .00                 .00                 .00       .00       .00       .00            36.00   4198.54</t>
  </si>
  <si>
    <t>DOMESTIC REFUSE              MR MZ NAZO               6.00   1314.99       .00       .00       .00                 .00                 .00       .00       .00       .00             6.00   1314.99    0</t>
  </si>
  <si>
    <t>DOMESTIC REFUSE              AJ MADINDISA            12.00   4957.88      3.00   2513.70       .00                 .00                 .00       .00       .00       .00            15.00   7471.58    0</t>
  </si>
  <si>
    <t>DOMESTIC REFUSE              MR SC JALI              28.00   3084.90      6.00    881.40       .00                 .00                 .00       .00       .00       .00            34.00   3966.30</t>
  </si>
  <si>
    <t>DOMESTIC REFUSE              MR TK SANDI             12.00   2508.30       .00       .00       .00                 .00                 .00       .00       .00       .00            12.00   2508.30</t>
  </si>
  <si>
    <t>DOMESTIC REFUSE              MR MW NTSHOKO           17.30   1951.70     15.00   2256.30       .00                 .00                 .00       .00       .00       .00            32.30   4208.00    Y</t>
  </si>
  <si>
    <t>01 MAKANA MUNICIPALITY-SAL                OVERIME HOURS REPORT                  PRINTED ON 2023/03/0(12:17)  FOR 2023/02/24        PAGE     7</t>
  </si>
  <si>
    <t>DOMESTIC REFUSE              MR MD HLALOWA           30.00   6513.98     31.00   3674.55       .00                 .00                 .00       .00       .00       .00            61.00  10188.53</t>
  </si>
  <si>
    <t>DOMESTIC REFUSE                                     105.30  20331.75     55.00   9325.95       .00                 .00                 .00       .00       .00       .00           160.30  29657.70</t>
  </si>
  <si>
    <t>FIRE CONTROL                 MR VD VATELA              .75    156.06       .00       .00       .00                 .00                 .00       .00     12.00   1657.32            12.75   1813.38    Y</t>
  </si>
  <si>
    <t>FIRE CONTROL                 MR FM MAPALING            .00       .00       .00       .00       .00                 .00               36.00   2866.32       .00       .00            36.00   2866.32    Y</t>
  </si>
  <si>
    <t>FIRE CONTROL                 MR GH FELIX               .00       .00       .00       .00       .00                 .00               12.00    736.08       .00       .00            12.00    736.08    Y</t>
  </si>
  <si>
    <t>FIRE CONTROL                 MR M MANKAYI              .00       .00       .00       .00       .00                 .00               12.00    736.08     12.00   1472.04            24.00   2208.12    Y</t>
  </si>
  <si>
    <t>FIRE CONTROL                 MR MR NTSHO              8.00   1657.32       .00       .00       .00                 .00               36.00   2486.16       .00       .00            44.00   4143.48    Y</t>
  </si>
  <si>
    <t>FIRE CONTROL                 MR TJ SMAYILE            8.00   1605.72       .00       .00       .00                 .00               12.00    802.92     12.00   1605.72            32.00   4014.36    Y</t>
  </si>
  <si>
    <t>FIRE CONTROL                 MISS N NGQAKAYI           .00       .00       .00       .00       .00                 .00               12.00    828.72     12.00   1657.32            24.00   2486.04    Y</t>
  </si>
  <si>
    <t>FIRE CONTROL                 MR AT BOMA                .00       .00       .00       .00       .00                 .00               36.00   2408.76       .00       .00            36.00   2408.76    Y</t>
  </si>
  <si>
    <t>FIRE CONTROL                 MR MM MANCAM             8.00   1605.72       .00       .00       .00                 .00               24.00   1605.84     12.00   1605.72            44.00   4817.28    Y</t>
  </si>
  <si>
    <t>FIRE CONTROL                 MR M MARAWU               .00       .00       .00       .00       .00                 .00               24.00   1371.12     12.00   1371.00            36.00   2742.12    Y</t>
  </si>
  <si>
    <t>FIRE CONTROL                 MRS PL MBANE             8.00   1605.72       .00       .00       .00                 .00               24.00   1605.84     12.00   1605.72            44.00   4817.28    Y</t>
  </si>
  <si>
    <t>FIRE CONTROL                 MRS NP NGCESE            8.00   1495.44       .00       .00       .00                 .00               36.00   2243.16       .00       .00            44.00   3738.60    Y</t>
  </si>
  <si>
    <t>FIRE CONTROL                 MR ZC NDOLO               .00       .00       .00       .00       .00                 .00               24.00   1410.24     12.00   1410.12            36.00   2820.36    Y</t>
  </si>
  <si>
    <t>FIRE CONTROL                 MS NJ SIKO                .00       .00       .00       .00       .00                 .00               24.00   1470.48     12.00   1470.36            36.00   2940.84    Y</t>
  </si>
  <si>
    <t>FIRE CONTROL                 MR NA SCHEEPERS           .00       .00       .00       .00       .00                 .00               12.00    790.32     12.00   1580.64            24.00   2370.96    Y</t>
  </si>
  <si>
    <t>FIRE CONTROL                 MR QW SKEYI               .00       .00       .00       .00       .00                 .00               24.00   1543.68       .00       .00            24.00   1543.68    Y</t>
  </si>
  <si>
    <t>FIRE CONTROL                 MS NVM MKELE              .00       .00       .00       .00       .00                 .00               36.00   2208.24       .00       .00            36.00   2208.24    Y</t>
  </si>
  <si>
    <t>FIRE CONTROL                 MR JI POTBERG             .00       .00       .00       .00       .00                 .00               24.00   1383.12     12.00   1383.12            36.00   2766.24    Y</t>
  </si>
  <si>
    <t>FIRE CONTROL                 MRS NJ SOMEKETA          9.00   1926.32       .00       .00       .00                 .00               12.00    856.20     12.00   1712.28            33.00   4494.80    Y</t>
  </si>
  <si>
    <t>FIRE CONTROL                 MR T KASPER               .00       .00       .00       .00       .00                 .00               24.00   1383.12       .00       .00            24.00   1383.12    Y</t>
  </si>
  <si>
    <t>FIRE CONTROL                 MR D MKHAZA             20.00   3457.80       .00       .00       .00                 .00               24.00   1383.12     12.00   1383.12            56.00   6224.04    Y</t>
  </si>
  <si>
    <t>FIRE CONTROL                 MR AS NQOKOQA             .00       .00       .00       .00       .00                 .00               36.00   2281.32     12.00   1520.88            48.00   3802.20    Y</t>
  </si>
  <si>
    <t>FIRE CONTROL                 MRS VJ JEZI              8.00   1144.20       .00       .00       .00                 .00               36.00   1716.48       .00       .00            44.00   2860.68    Y</t>
  </si>
  <si>
    <t>FIRE CONTROL                 MR L SONGONGO             .00       .00       .00       .00       .00                 .00               12.00    572.16     12.00   1144.20            24.00   1716.36    Y</t>
  </si>
  <si>
    <t>FIRE CONTROL                 MR NT TLANJENI            .00       .00       .00       .00       .00                 .00               36.00   2074.68     12.00   1383.12            48.00   3457.80    Y</t>
  </si>
  <si>
    <t>01 MAKANA MUNICIPALITY-SAL                OVERIME HOURS REPORT                  PRINTED ON 2023/03/0(12:17)  FOR 2023/02/24        PAGE     8</t>
  </si>
  <si>
    <t>FIRE CONTROL                 MS NC HAARMANS            .00       .00       .00       .00       .00                 .00               12.00    558.72     12.00   1117.44            24.00   1676.16</t>
  </si>
  <si>
    <t>FIRE CONTROL                 MS F BOOI                8.00   1117.44       .00       .00       .00                 .00               24.00   1117.44     12.00   1117.44            44.00   3352.32</t>
  </si>
  <si>
    <t>FIRE CONTROL                 MR EA BOBATYANI          8.75   1165.94       .00       .00       .00                 .00               12.00    532.80     12.00   1065.60            32.75   2764.34</t>
  </si>
  <si>
    <t>FIRE CONTROL                                         94.50  16937.68       .00       .00       .00                 .00              684.00  41499.96    228.00  27263.16          1006.50  85700.80</t>
  </si>
  <si>
    <t>PUBLIC HEALTH                MR Z MPIYANE            17.00   2431.43       .00       .00       .00                 .00                 .00       .00       .00       .00            17.00   2431.43</t>
  </si>
  <si>
    <t>PUBLIC HEALTH                                        17.00   2431.43       .00       .00       .00                 .00                 .00       .00       .00       .00            17.00   2431.43</t>
  </si>
  <si>
    <t>NURSERY                      MS TZ MTHWAKO            3.00    300.65      3.00    541.95       .00                 .00                 .00       .00       .00       .00             6.00    842.60</t>
  </si>
  <si>
    <t>NURSERY                                               3.00    300.65      3.00    541.95       .00                 .00                 .00       .00       .00       .00             6.00    842.60</t>
  </si>
  <si>
    <t>SANITATION GENERAL           MR Z MBELEKA            24.00   2644.20     12.00   1762.80       .00                 .00                 .00       .00       .00       .00            36.00   4407.00    0</t>
  </si>
  <si>
    <t>SANITATION GENERAL           MR JL THOMAS            25.00   5479.13      3.00   1185.23       .00                 .00                 .00       .00       .00       .00            28.00   6664.36</t>
  </si>
  <si>
    <t>SANITATION GENERAL           MR W GORA               28.00   3084.90      9.00   1322.10       .00                 .00                 .00       .00       .00       .00            37.00   4407.00</t>
  </si>
  <si>
    <t>SANITATION GENERAL           MRS P TYUPU              5.50    666.27      3.00    655.12       .00                 .00                 .00       .00       .00       .00             8.50   1321.39</t>
  </si>
  <si>
    <t>SANITATION GENERAL           MR X KUNIRI             26.00   2864.55      6.00    881.40       .00                 .00                 .00       .00       .00       .00            32.00   3745.95</t>
  </si>
  <si>
    <t>SANITATION GENERAL           MR LB MADINDA           28.00   3234.84      9.00   1386.36       .00                 .00                 .00       .00       .00       .00            37.00   4621.20</t>
  </si>
  <si>
    <t>SANITATION GENERAL           MR ET MANTLA            30.00   3305.25     12.00   1469.00       .00                 .00                 .00       .00       .00       .00            42.00   4774.25</t>
  </si>
  <si>
    <t>SANITATION GENERAL           MR S JACK               24.50   5784.19      6.00    881.40       .00                 .00                 .00       .00       .00       .00            30.50   6665.59</t>
  </si>
  <si>
    <t>SANITATION GENERAL           MR Z MZONGWANA          20.50   2258.59      3.00    595.80       .00                 .00                 .00       .00       .00       .00            23.50   2854.39</t>
  </si>
  <si>
    <t>SANITATION GENERAL           MR LI YOSE               8.00    881.40      3.00    595.80       .00                 .00                 .00       .00       .00       .00            11.00   1477.20</t>
  </si>
  <si>
    <t>SANITATION GENERAL           MR YS JONGILE           37.00   4928.40      6.00    720.34       .00                 .00                 .00       .00       .00       .00            43.00   5648.74</t>
  </si>
  <si>
    <t>SANITATION GENERAL           MR ZE NZWANA            25.50   2809.46      6.00   1191.60       .00                 .00                 .00       .00       .00       .00            31.50   4001.06</t>
  </si>
  <si>
    <t>SANITATION GENERAL           MR M MVULA              25.00   3409.88       .00       .00       .00                 .00                 .00       .00       .00       .00            25.00   3409.88</t>
  </si>
  <si>
    <t>SANITATION GENERAL           MRS SN HULUSHE           5.50    551.18      3.00    541.95       .00                 .00                 .00       .00       .00       .00             8.50   1093.13</t>
  </si>
  <si>
    <t>SANITATION GENERAL           MS PA LAMANI             5.50    551.18      3.00    541.95       .00                 .00                 .00       .00       .00       .00             8.50   1093.13</t>
  </si>
  <si>
    <t>SANITATION GENERAL           MISS NP MTHATHI          5.50    551.18      3.00    541.95       .00                 .00                 .00       .00       .00       .00             8.50   1093.13</t>
  </si>
  <si>
    <t>SANITATION GENERAL           MS NM NASE               5.50    551.18       .00       .00       .00                 .00                 .00       .00       .00       .00             5.50    551.18</t>
  </si>
  <si>
    <t>01 MAKANA MUNICIPALITY-SAL                OVERIME HOURS REPORT                  PRINTED ON 2023/03/0(12:17)  FOR 2023/02/24        PAGE     9</t>
  </si>
  <si>
    <t>SANITATION GENERAL           MR NM MAGOBIYANE        26.00   2655.70      9.00   1343.67       .00                 .00                 .00       .00       .00       .00            35.00   3999.37</t>
  </si>
  <si>
    <t>SANITATION GENERAL                                  355.00  46211.48     96.00  15616.47       .00                 .00                 .00       .00       .00       .00           451.00  61827.95</t>
  </si>
  <si>
    <t>TRAFFIC                      MR SN WALTERS            6.00   1480.50       .00       .00       .00                 .00                 .00       .00       .00       .00             6.00   1480.50</t>
  </si>
  <si>
    <t>TRAFFIC                      MR STM JACOBS           10.00   2041.05      6.00   1632.84       .00                 .00                6.00    408.24       .00       .00            22.00   4082.13</t>
  </si>
  <si>
    <t>TRAFFIC                      MS Z MBULALI             5.00    844.28      3.00    913.13       .00                 .00                3.00    168.87       .00       .00            11.00   1935.67</t>
  </si>
  <si>
    <t>TRAFFIC                      MR UR AUSTIN            11.00   1857.41      6.00   1350.84       .00                 .00                 .00       .00       .00       .00            17.00   3208.25</t>
  </si>
  <si>
    <t>TRAFFIC                      MR KG REDCLIFFE         22.00   3714.81     12.00   2701.68       .00                 .00                 .00       .00       .00       .00            34.00   6416.49</t>
  </si>
  <si>
    <t>TRAFFIC                      MS NZ MPAMBANI           5.00    844.20      3.00    913.11       .00                 .00                3.00    168.84       .00       .00            11.00   1935.54</t>
  </si>
  <si>
    <t>TRAFFIC                                              59.00  10782.25     30.00   7511.60       .00                 .00               12.00    745.95       .00       .00           101.00  19058.58</t>
  </si>
  <si>
    <t>SPORTS GROUNDS               MR DP ZANI              18.00   2180.52      4.00    646.08       .00                 .00                 .00       .00       .00       .00            22.00   2826.60</t>
  </si>
  <si>
    <t>SPORTS GROUNDS               MISS NJ PLANGA          18.00   1803.87      4.00    534.48       .00                 .00                 .00       .00       .00       .00            22.00   2338.35</t>
  </si>
  <si>
    <t>SPORTS GROUNDS               MR NG GEORGE            26.00   2605.59      4.00    534.48       .00                 .00                 .00       .00       .00       .00            30.00   3140.07</t>
  </si>
  <si>
    <t>SPORTS GROUNDS               MR L BUDAZA             15.00   1503.22       .00       .00       .00                 .00                 .00       .00       .00       .00            15.00   1503.22</t>
  </si>
  <si>
    <t>SPORTS GROUNDS               MR M GOLIATH            35.00   3607.74      3.00    541.95       .00                 .00                 .00       .00       .00       .00            38.00   4149.69</t>
  </si>
  <si>
    <t>SPORTS GROUNDS                                      112.00  11700.94     15.00   2256.99       .00                 .00                 .00       .00       .00       .00           127.00  13957.93</t>
  </si>
  <si>
    <t>STR ISLANDS &amp; VERGES         MR ME MILA               5.00    698.40       .00       .00       .00                 .00                 .00       .00       .00       .00             5.00    698.40    0</t>
  </si>
  <si>
    <t>STR ISLANDS &amp; VERGES         MR AP PISTOLI           13.00   1690.85      8.00   1387.36       .00                 .00                 .00       .00       .00       .00            21.00   3078.21    0</t>
  </si>
  <si>
    <t>STR ISLANDS &amp; VERGES         MR NA ZUZILE             5.00    698.40       .00       .00       .00                 .00                 .00       .00       .00       .00             5.00    698.40    0</t>
  </si>
  <si>
    <t>STR ISLANDS &amp; VERGES         MR ZS NYOKA             21.00   5564.16     15.00   5299.20       .00                 .00                 .00       .00       .00       .00            36.00  10863.36</t>
  </si>
  <si>
    <t>STR ISLANDS &amp; VERGES         MS N KOLISI             15.00   1950.98     11.00   1907.62       .00                 .00                 .00       .00       .00       .00            26.00   3858.60</t>
  </si>
  <si>
    <t>STR ISLANDS &amp; VERGES         MR M MADYO              28.00   3729.60      5.00    888.00       .00                 .00                 .00       .00       .00       .00            33.00   4617.60</t>
  </si>
  <si>
    <t>STR ISLANDS &amp; VERGES         MR S MATTHEWS            8.00    881.40      8.00   1175.20       .00                 .00                 .00       .00       .00       .00            16.00   2056.60</t>
  </si>
  <si>
    <t>STR ISLANDS &amp; VERGES         MR L MALETHE            13.00   1432.28     11.00   1615.90       .00                 .00                 .00       .00       .00       .00            24.00   3048.18</t>
  </si>
  <si>
    <t>STR ISLANDS &amp; VERGES         MS L MINI               35.00   3507.53       .00       .00       .00                 .00                 .00       .00       .00       .00            35.00   3507.53</t>
  </si>
  <si>
    <t>STR ISLANDS &amp; VERGES                                143.00  20153.60     58.00  12273.28       .00                 .00                 .00       .00       .00       .00           201.00  32426.88</t>
  </si>
  <si>
    <t>01 MAKANA MUNICIPALITY-SAL                OVERIME HOURS REPORT                  PRINTED ON 2023/03/0(12:17)  FOR 2023/02/24        PAGE    10</t>
  </si>
  <si>
    <t xml:space="preserve">                                                   3882.30 558628.89   1404.50 187348.27       .00                 .00             1464.00  83948.43    357.00  41576.91          7107.80 889780.20</t>
  </si>
  <si>
    <t>01 MAKANA MUNICIPALITY-SAL                OVERIME HOURS REPORT                  PRINTED ON 2023/04/1( 8:37)  FOR 2023/03/24        PAGE     1</t>
  </si>
  <si>
    <t>DEPT                         EMPLOYEE NAME           HOURS               HOURS               HOURS               HOURS               HOURS               HOURS</t>
  </si>
  <si>
    <t>TECHNICAL ADMINISTRATION     MR MV TABATA          1917.35             2406.08                 .00                 .00                 .00                 .00                    4323.43   4323.43    N</t>
  </si>
  <si>
    <t>TECHNICAL ADMINISTRATION                           1917.35             2406.08                 .00                 .00                 .00                 .00                    4323.43   4323.43</t>
  </si>
  <si>
    <t>ENG DISTR PLANT              MR MG BUDAZA          1542.45                 .00                 .00                 .00                 .00                 .00                    1542.45   1542.45    Y</t>
  </si>
  <si>
    <t>ENG DISTR PLANT              MR Z PAYI             2203.50             1028.30                 .00                 .00                 .00                 .00                    3231.80   3231.80    Y</t>
  </si>
  <si>
    <t>ENG DISTR PLANT                                    3745.95             1028.30                 .00                 .00                 .00                 .00                    4774.25   4774.25</t>
  </si>
  <si>
    <t>ENG DISTR WORKSHOPS          MR SA MASOMA          1163.70                 .00                 .00                 .00                 .00                 .00                    1163.70   1163.70</t>
  </si>
  <si>
    <t>ENG DISTR WORKSHOPS          MR LW BIKITSHA         136.40                 .00                 .00                 .00                 .00                 .00                     136.40    136.40</t>
  </si>
  <si>
    <t>ENG DISTR WORKSHOPS          MR SM MARDON           484.56                 .00                 .00                 .00                 .00                 .00                     484.56    484.56</t>
  </si>
  <si>
    <t>ENG DISTR WORKSHOPS                                1784.66                 .00                 .00                 .00                 .00                 .00                    1784.66   1784.66</t>
  </si>
  <si>
    <t>ENG PAIL REMOVALS            MR S MELANI           1542.45                 .00                 .00                 .00                 .00                 .00                    1542.45   1542.45    N</t>
  </si>
  <si>
    <t>ENG PAIL REMOVALS            MR VH NQEBEYA         1211.93             1028.30                 .00                 .00                 .00                 .00                    2240.23   2240.23    N</t>
  </si>
  <si>
    <t>ENG PAIL REMOVALS            MR ZJ ZWENI               .00                 .00                 .00                 .00             2766.24                 .00                    2766.24   3555.00    Y</t>
  </si>
  <si>
    <t>ENG PAIL REMOVALS            MR L NAZO             1853.98                 .00                 .00                 .00                 .00                 .00                    1853.98   1853.98    Y</t>
  </si>
  <si>
    <t>ENG PAIL REMOVALS            MR MK JACISA          1503.23             1068.96                 .00                 .00                 .00                 .00                    2572.19   2572.19    N</t>
  </si>
  <si>
    <t>ENG PAIL REMOVALS            MR V DOLO             3006.45             1068.96                 .00                 .00                 .00                 .00                    4075.41   4075.41    Y</t>
  </si>
  <si>
    <t>ENG PAIL REMOVALS            MR TH KAMANA          3006.45             1068.96                 .00                 .00                 .00                 .00                    4075.41   4075.41    Y</t>
  </si>
  <si>
    <t>ENG PAIL REMOVALS            MR SM MONKIE          3006.45             1068.96                 .00                 .00                 .00                 .00                    4075.41   4075.41    N</t>
  </si>
  <si>
    <t>ENG PAIL REMOVALS            MR ME KULA             501.08                 .00                 .00                 .00                 .00                 .00                     501.08    501.08    Y</t>
  </si>
  <si>
    <t>ENG PAIL REMOVALS            MR BR MGQOBELE        1853.98              534.48                 .00                 .00                 .00                 .00                    2388.46   2388.46    Y</t>
  </si>
  <si>
    <t>ENG PAIL REMOVALS                                 17486.00             5838.62                 .00                 .00             2766.24                 .00                   26090.86  26879.62</t>
  </si>
  <si>
    <t>ENG SEWER ADMIN              MR S THETHANI         3630.69                 .00                 .00                 .00             1383.12                 .00                    5013.81   5013.81    N</t>
  </si>
  <si>
    <t>ENG SEWER ADMIN              MR T RALO              701.51              534.48                 .00                 .00                 .00                 .00                    1235.99   1235.99    Y</t>
  </si>
  <si>
    <t>ENG SEWER ADMIN              MR M VAMVA            5186.70             1844.16                 .00                 .00                 .00                 .00                    7030.86   7030.86    Y</t>
  </si>
  <si>
    <t>ENG SEWER ADMIN              MR A ZUZANI           3976.47             1383.12                 .00                 .00                 .00                 .00                    5359.59   5359.59    Y</t>
  </si>
  <si>
    <t>ENG SEWER ADMIN                                   13495.37             3761.76                 .00                 .00             1383.12                 .00                   18640.25  18640.25</t>
  </si>
  <si>
    <t>01 MAKANA MUNICIPALITY-SAL                OVERIME HOURS REPORT                  PRINTED ON 2023/04/1( 8:37)  FOR 2023/03/24        PAGE     2</t>
  </si>
  <si>
    <t>ENG DISPOSAL WORKS           MR NW MKOLO           6330.06                 .00                 .00                 .00             1534.56                 .00                    7864.62   7864.62    Y</t>
  </si>
  <si>
    <t>ENG DISPOSAL WORKS           MR M MZIZI                .00                 .00                 .00                 .00             1199.76                 .00                    1199.76   2101.20    N</t>
  </si>
  <si>
    <t>ENG DISPOSAL WORKS           MR TD SAKI            3100.35                 .00                 .00                 .00             1127.52                 .00                    4227.87   5129.31    Y</t>
  </si>
  <si>
    <t>ENG DISPOSAL WORKS           MR SC NZWANA              .00                 .00                 .00                 .00              585.84                 .00                     585.84    585.84    N</t>
  </si>
  <si>
    <t>ENG DISPOSAL WORKS           MR M JANUARY          1652.63             2203.50                 .00                 .00                 .00                 .00                    3856.13   3856.13    Y</t>
  </si>
  <si>
    <t>ENG DISPOSAL WORKS           MR SG NKOLONGO            .00                 .00                 .00                 .00             1556.01                 .00                    1556.01   1556.01    Y</t>
  </si>
  <si>
    <t>ENG DISPOSAL WORKS           MR S METHUSI         11971.64             1773.77                 .00                 .00                 .00                 .00                   13745.41  13745.41    N</t>
  </si>
  <si>
    <t>ENG DISPOSAL WORKS           MRS S SOMAGU          6735.47                 .00                 .00                 .00             1632.96                 .00                    8368.43   8368.43    Y</t>
  </si>
  <si>
    <t>ENG DISPOSAL WORKS           MR W SOKE             4596.30             1225.68                 .00                 .00                 .00                 .00                    5821.98   5821.98    Y</t>
  </si>
  <si>
    <t>ENG DISPOSAL WORKS           MR L PLANGA               .00                 .00                 .00                 .00              440.76                 .00                     440.76    666.12    Y</t>
  </si>
  <si>
    <t>ENG DISPOSAL WORKS           MR B CANGWENI         1603.44                 .00                 .00                 .00                 .00                 .00                    1603.44   1603.44    Y</t>
  </si>
  <si>
    <t>ENG DISPOSAL WORKS           MR MS MAZUNGULA       2423.85             1615.90                 .00                 .00              881.52                 .00                    4921.27   4921.27</t>
  </si>
  <si>
    <t>ENG DISPOSAL WORKS           MR DA NGQANDANA        501.08              668.10                 .00                 .00                 .00                 .00                    1169.18   1169.18</t>
  </si>
  <si>
    <t>ENG DISPOSAL WORKS                                38914.82             7486.95                 .00                 .00             8958.93                 .00                   55360.70  57388.94</t>
  </si>
  <si>
    <t>ENG SEWER RETICULATION       MR R FRANCIS          7232.45                 .00                 .00                 .00             1753.44                 .00                    8985.89   8985.89    N</t>
  </si>
  <si>
    <t>ENG SEWER RETICULATION       MR Z JAMES             881.40             1175.20                 .00                 .00                 .00                 .00                    2056.60   2056.60    Y</t>
  </si>
  <si>
    <t>ENG SEWER RETICULATION       MR JR RALO            2203.50             1395.55                 .00                 .00                 .00                 .00                    3599.05   3599.05    Y</t>
  </si>
  <si>
    <t>ENG SEWER RETICULATION       MR ME NTLANJENI       4347.68             2791.10                 .00                 .00                 .00                 .00                    7138.78   7138.78    N</t>
  </si>
  <si>
    <t>ENG SEWER RETICULATION       MR N KRIEL            2644.20             1028.30                 .00                 .00                 .00                 .00                    3672.50   3672.50</t>
  </si>
  <si>
    <t>ENG SEWER RETICULATION                            17309.23             6390.15                 .00                 .00             1753.44                 .00                   25452.82  25452.82</t>
  </si>
  <si>
    <t>ENG STR FOOTPATHS GUTTERS    MR VJ JONAS           2657.19             2618.68                 .00                 .00                 .00                 .00                    5275.87   5275.87</t>
  </si>
  <si>
    <t>ENG STR FOOTPATHS GUTTERS    MR NA JANUARY          860.76             1147.68                 .00                 .00                 .00                 .00                    2008.44   2008.44</t>
  </si>
  <si>
    <t>ENG STR FOOTPATHS GUTTERS    MR SE KONDILE         4407.00                 .00                 .00                 .00                 .00                 .00                    4407.00   4407.00</t>
  </si>
  <si>
    <t>ENG STR FOOTPATHS GUTTERS                          7924.95             3766.36                 .00                 .00                 .00                 .00                   11691.31  11691.31</t>
  </si>
  <si>
    <t>WATER CONSERVATION PURIF     MR MM MAKOMBE         4322.25             1613.64                 .00                 .00                 .00                 .00                    5935.89   5935.89    N</t>
  </si>
  <si>
    <t>WATER CONSERVATION PURIF     MR NW SKEPE           2203.50              595.80                 .00                 .00                 .00                 .00                    2799.30   2799.30</t>
  </si>
  <si>
    <t>01 MAKANA MUNICIPALITY-SAL                OVERIME HOURS REPORT                  PRINTED ON 2023/04/1( 8:37)  FOR 2023/03/24        PAGE     3</t>
  </si>
  <si>
    <t>WATER CONSERVATION PURIF     MR ZP DAVANE          8416.13             1213.74                 .00                 .00                 .00                 .00                    9629.87   9629.87    N</t>
  </si>
  <si>
    <t>WATER CONSERVATION PURIF     MR TJ JILANA          5998.20                 .00                 .00                 .00             1199.76                 .00                    7197.96   8099.40    N</t>
  </si>
  <si>
    <t>WATER CONSERVATION PURIF     MR Z NGUMBELA         2203.50                 .00                 .00                 .00                 .00                 .00                    2203.50   2203.50    Y</t>
  </si>
  <si>
    <t>WATER CONSERVATION PURIF     MS KM MADINDA             .00                 .00                 .00                 .00                 .00                 .00                        .00    788.76    Y</t>
  </si>
  <si>
    <t>WATER CONSERVATION PURIF     MR H MARAMBANA            .00                 .00                 .00                 .00              691.56                 .00                     691.56    916.92    Y</t>
  </si>
  <si>
    <t>WATER CONSERVATION PURIF     MR FN MAVELA              .00                 .00                 .00                 .00             1838.64                 .00                    1838.64   2514.72    Y</t>
  </si>
  <si>
    <t>WATER CONSERVATION PURIF     MS N MNGXUMA          4149.36             3688.32                 .00                 .00                 .00                 .00                    7837.68   7837.68    N</t>
  </si>
  <si>
    <t>WATER CONSERVATION PURIF     MR MG FAKU            3227.85             1434.60                 .00                 .00                 .00                 .00                    4662.45   4662.45    N</t>
  </si>
  <si>
    <t>WATER CONSERVATION PURIF     MR B SPEELMAN         2151.90                 .00                 .00                 .00                 .00                 .00                    2151.90   2151.90    N</t>
  </si>
  <si>
    <t>WATER CONSERVATION PURIF     MR X NTETHE           1075.95             1004.22                 .00                 .00                 .00                 .00                    2080.17   2080.17    Y</t>
  </si>
  <si>
    <t>WATER CONSERVATION PURIF     MR M SKAAP            2367.09             2151.90                 .00                 .00                 .00                 .00                    4518.99   4518.99    N</t>
  </si>
  <si>
    <t>WATER CONSERVATION PURIF     MR M TOKOTA           5186.70             1844.16                 .00                 .00                 .00                 .00                    7030.86   7030.86    N</t>
  </si>
  <si>
    <t>WATER CONSERVATION PURIF     MR T BAVUMA               .00                 .00                 .00                 .00              881.52                 .00                     881.52   1332.24    Y</t>
  </si>
  <si>
    <t>WATER CONSERVATION PURIF     MR EP JACOBS           860.76             1147.68                 .00                 .00                 .00                 .00                    2008.44   2008.44</t>
  </si>
  <si>
    <t>WATER CONSERVATION PURIF     MR M MBEKELE          1613.93             2151.90                 .00                 .00                 .00                 .00                    3765.83   3765.83    Y</t>
  </si>
  <si>
    <t>WATER CONSERVATION PURIF     MR MI KOM             2151.90              789.03                 .00                 .00                 .00                 .00                    2940.93   2940.93    N</t>
  </si>
  <si>
    <t>WATER CONSERVATION PURIF     MR J LEON             5186.70             2305.20                 .00                 .00                 .00                 .00                    7491.90   7491.90    N</t>
  </si>
  <si>
    <t>WATER CONSERVATION PURIF     MR AS BOTILE              .00                 .00                 .00                 .00             1117.44                 .00                    1117.44   1793.52    Y</t>
  </si>
  <si>
    <t>WATER CONSERVATION PURIF     MR M SOLANI           6224.04                 .00                 .00                 .00             1383.12                 .00                    7607.16   8170.56    Y</t>
  </si>
  <si>
    <t>WATER CONSERVATION PURIF     MS N FIHLANI          2405.16                 .00                 .00                 .00                 .00                 .00                    2405.16   2405.16    N</t>
  </si>
  <si>
    <t>WATER CONSERVATION PURIF                          59744.92            19940.19                 .00                 .00             7112.04                 .00                   86797.15  91078.99</t>
  </si>
  <si>
    <t>WATER JAMES KLEYNHANS        MR ZR ADAM            6744.06                 .00                 .00                 .00             1498.80                 .00                    8242.86   8693.58    Y</t>
  </si>
  <si>
    <t>WATER JAMES KLEYNHANS        MS N GONGQOBE             .00                 .00                 .00                 .00             3506.88                 .00                    3506.88   4295.64    Y</t>
  </si>
  <si>
    <t>WATER JAMES KLEYNHANS        MR SS MTONGA          6111.93             6667.56                 .00                 .00                 .00                 .00                   12779.49  12779.49    N</t>
  </si>
  <si>
    <t>WATER JAMES KLEYNHANS        MR MM MGOGOSHE            .00                 .00                 .00                 .00              816.48                 .00                     816.48   1492.56    Y</t>
  </si>
  <si>
    <t>WATER JAMES KLEYNHANS        MR ME BANISI              .00                 .00                 .00                 .00                 .00                 .00                        .00    676.08    Y</t>
  </si>
  <si>
    <t>WATER JAMES KLEYNHANS        MR MN MANTLA          3803.58             1844.16                 .00                 .00             2074.68                 .00                    7722.42   8285.82    Y</t>
  </si>
  <si>
    <t>WATER JAMES KLEYNHANS        MR NL SMILE           2074.68             2766.24                 .00                 .00             1383.12                 .00                    6224.04   7125.48</t>
  </si>
  <si>
    <t>WATER JAMES KLEYNHANS        MR BW MONDI               .00                 .00                 .00                 .00              801.84                 .00                     801.84   1703.28</t>
  </si>
  <si>
    <t>01 MAKANA MUNICIPALITY-SAL                OVERIME HOURS REPORT                  PRINTED ON 2023/04/1( 8:37)  FOR 2023/03/24        PAGE     4</t>
  </si>
  <si>
    <t>WATER JAMES KLEYNHANS                             18734.25            11277.96                 .00                 .00            10081.80                 .00                   40094.01  45051.93</t>
  </si>
  <si>
    <t>WATER RETICULATION           MR D NGQINZI          3635.78              587.60                 .00                 .00                 .00                 .00                    4223.38   4223.38    N</t>
  </si>
  <si>
    <t>WATER RETICULATION           MR L PETER            1477.80             1484.37                 .00                 .00                 .00                 .00                    2962.17   2962.17    N</t>
  </si>
  <si>
    <t>WATER RETICULATION           MR EM RALO            2582.16             1475.52                 .00                 .00                 .00                 .00                    4057.68   4057.68    Y</t>
  </si>
  <si>
    <t>WATER RETICULATION           MR LL BASIE            330.53             1028.30                 .00                 .00                 .00                 .00                    1358.83   1358.83    Y</t>
  </si>
  <si>
    <t>WATER RETICULATION           MR A HAWULANA         2534.03             1248.65                 .00                 .00                 .00                 .00                    3782.68   3782.68    N</t>
  </si>
  <si>
    <t>WATER RETICULATION           MR M MNTWINI          9870.00                 .00                 .00                 .00                 .00                 .00                    9870.00   9870.00    N</t>
  </si>
  <si>
    <t>WATER RETICULATION           MR KB MANYATI         4596.30             1685.31                 .00                 .00                 .00                 .00                    6281.61   6281.61    Y</t>
  </si>
  <si>
    <t>WATER RETICULATION           MR L MLOLA            8977.20                 .00                 .00                 .00                 .00                 .00                    8977.20   8977.20    N</t>
  </si>
  <si>
    <t>WATER RETICULATION           MR MT MFECANE         4149.36             3457.80                 .00                 .00                 .00                 .00                    7607.16   7607.16    N</t>
  </si>
  <si>
    <t>WATER RETICULATION           MR LM DLAMINI         8526.42             6496.32                 .00                 .00                 .00                 .00                   15022.74  15022.74    N</t>
  </si>
  <si>
    <t>WATER RETICULATION           MR A BRUINTJIES       4008.60                 .00                 .00                 .00                 .00                 .00                    4008.60   4008.60    N</t>
  </si>
  <si>
    <t>WATER RETICULATION           MR C BASSON           5360.06             2074.86                 .00                 .00                 .00                 .00                    7434.92   7434.92    N</t>
  </si>
  <si>
    <t>WATER RETICULATION           MR MN NTLOKWANA       4008.60                 .00                 .00                 .00                 .00                 .00                    4008.60   4008.60    N</t>
  </si>
  <si>
    <t>WATER RETICULATION           MRS F HLANGANA        2906.24             1469.82                 .00                 .00                 .00                 .00                    4376.06   4376.06    N</t>
  </si>
  <si>
    <t>WATER RETICULATION           MS N KAYINGANA        2004.30              541.95                 .00                 .00                 .00                 .00                    2546.25   2546.25</t>
  </si>
  <si>
    <t>WATER RETICULATION           MRS N MANTLA          2405.16                 .00                 .00                 .00             1202.76                 .00                    3607.92   4171.32    Y</t>
  </si>
  <si>
    <t>WATER RETICULATION           MR T MTWECU            400.86             1202.58                 .00                 .00                 .00                 .00                    1603.44   1603.44    Y</t>
  </si>
  <si>
    <t>WATER RETICULATION           MRS NJ SUKULA         1403.01             1202.58                 .00                 .00                 .00                 .00                    2605.59   2605.59    Y</t>
  </si>
  <si>
    <t>WATER RETICULATION           MR MV NGUMBELA        1453.12                 .00                 .00                 .00                 .00                 .00                    1453.12   1453.12    Y</t>
  </si>
  <si>
    <t>WATER RETICULATION           MR PB DYUBULU         2644.20                 .00                 .00                 .00              881.52                 .00                    3525.72   4201.80    Y</t>
  </si>
  <si>
    <t>WATER RETICULATION           MR S GQOSHA           1703.66              935.34                 .00                 .00                 .00                 .00                    2639.00   2639.00    Y</t>
  </si>
  <si>
    <t>WATER RETICULATION           MR SI DYONGOMAN       1102.37             2004.30                 .00                 .00                 .00                 .00                    3106.67   3106.67</t>
  </si>
  <si>
    <t>WATER RETICULATION           MR MA NTOZINI         1102.37                 .00                 .00                 .00                 .00                 .00                    1102.37   1102.37    Y</t>
  </si>
  <si>
    <t>WATER RETICULATION           MS NT JACK            2004.30                 .00                 .00                 .00                 .00                 .00                    2004.30   2004.30</t>
  </si>
  <si>
    <t>WATER RETICULATION           MS P MKA              1503.23                 .00                 .00                 .00                 .00                 .00                    1503.23   1503.23    Y</t>
  </si>
  <si>
    <t>WATER RETICULATION                                80689.66            26895.30                 .00                 .00             2084.28                 .00                  109669.24 110908.72</t>
  </si>
  <si>
    <t>01 MAKANA MUNICIPALITY-SAL                OVERIME HOURS REPORT                  PRINTED ON 2023/04/1( 8:37)  FOR 2023/03/24        PAGE     5</t>
  </si>
  <si>
    <t>ELECTRICITY DISTRIBUTION     MR DB GOMBA           2534.02                 .00                 .00                 .00                 .00                 .00                    2534.02   2707.74    Y</t>
  </si>
  <si>
    <t>ELECTRICITY DISTRIBUTION     MR L MBUYEPHI         5428.50             1316.00                 .00                 .00                 .00                 .00                    6744.50   6913.52    N</t>
  </si>
  <si>
    <t>ELECTRICITY DISTRIBUTION     MR X QHINGA           2809.46             1983.15                 .00                 .00                 .00                 .00                    4792.61   4938.16    Y</t>
  </si>
  <si>
    <t>ELECTRICITY DISTRIBUTION     MR AD SPHERE          2699.29             2276.95                 .00                 .00                 .00                 .00                    4976.24   5206.30    N</t>
  </si>
  <si>
    <t>ELECTRICITY DISTRIBUTION     MR Z MATOMANA          805.13             6226.30                 .00                 .00                 .00                 .00                    7031.43   7134.72    Y</t>
  </si>
  <si>
    <t>ELECTRICITY DISTRIBUTION     SN MATIWANA           2534.03             2497.30                 .00                 .00                 .00                 .00                    5031.33   5153.40    N</t>
  </si>
  <si>
    <t>ELECTRICITY DISTRIBUTION     MS N MKOKELI-NTLOKO   7551.36             4062.72                 .00                 .00                 .00                 .00                   11614.08  11783.10    N</t>
  </si>
  <si>
    <t>ELECTRICITY DISTRIBUTION     MR W MALEKI            550.88             2276.95                 .00                 .00                 .00                 .00                    2827.83   2931.12    Y</t>
  </si>
  <si>
    <t>ELECTRICITY DISTRIBUTION     MISS NY KALASE        3415.43                 .00                 .00                 .00                 .00                 .00                    3415.43   3617.32    N</t>
  </si>
  <si>
    <t>ELECTRICITY DISTRIBUTION     MR M DUDA             4845.60                 .00                 .00                 .00                 .00                 .00                    4845.60   5108.52    N</t>
  </si>
  <si>
    <t>ELECTRICITY DISTRIBUTION     MR VX GONGQA          3330.00             2664.00                 .00                 .00                 .00                 .00                    5994.00   6120.77    N</t>
  </si>
  <si>
    <t>ELECTRICITY DISTRIBUTION     MR SA MAFANI           847.98              655.12                 .00                 .00                 .00                 .00                    1503.10   1503.10    Y</t>
  </si>
  <si>
    <t>ELECTRICITY DISTRIBUTION     MR DA DOUDES          4300.47                 .00                 .00                 .00                 .00                 .00                    4300.47   4591.56    N</t>
  </si>
  <si>
    <t>ELECTRICITY DISTRIBUTION     MR MM NTSHOKO         2038.24             3084.90                 .00                 .00                 .00                 .00                    5123.14   5282.77    N</t>
  </si>
  <si>
    <t>ELECTRICITY DISTRIBUTION     MR S MTANA            1211.40             4684.08                 .00                 .00                 .00                 .00                    5895.48   6055.11    Y</t>
  </si>
  <si>
    <t>ELECTRICITY DISTRIBUTION     MR AP HLUTHA          4845.60                 .00                 .00                 .00                 .00                 .00                    4845.60   5188.34    N</t>
  </si>
  <si>
    <t>ELECTRICITY DISTRIBUTION     MR S LANGA            7402.50             3290.00                 .00                 .00                 .00                 .00                   10692.50  10870.91    Y</t>
  </si>
  <si>
    <t>ELECTRICITY DISTRIBUTION     MISS NA MLOTANA       8019.38                 .00                 .00                 .00                 .00                 .00                    8019.38   8225.96    Y</t>
  </si>
  <si>
    <t>ELECTRICITY DISTRIBUTION     MR TH HULUSHE         1537.97                 .00                 .00                 .00                 .00                 .00                    1537.97   1655.35    Y</t>
  </si>
  <si>
    <t>ELECTRICITY DISTRIBUTION     MR SC RAMBA           9129.75             8718.50                 .00                 .00                 .00                 .00                   17848.25  18050.14    N</t>
  </si>
  <si>
    <t>ELECTRICITY DISTRIBUTION     MR M RALO                 .00             2444.97                 .00                 .00                 .00                 .00                    2444.97   2501.31    Y</t>
  </si>
  <si>
    <t>ELECTRICITY DISTRIBUTION     MISS N COSSIE         2000.70             1368.00                 .00                 .00                 .00                 .00                    3368.70   3443.82    Y</t>
  </si>
  <si>
    <t>ELECTRICITY DISTRIBUTION     MR M NGOJO            2785.86             5290.32                 .00                 .00                 .00                 .00                    8076.18   8292.15    N</t>
  </si>
  <si>
    <t>ELECTRICITY DISTRIBUTION     MR L TYALA            1603.44             2137.92                 .00                 .00                 .00                 .00                    3741.36   3741.36    N</t>
  </si>
  <si>
    <t>ELECTRICITY DISTRIBUTION     MR N LUPUWANA         5922.00             5264.00                 .00                 .00                 .00                 .00                   11186.00  11364.41    N</t>
  </si>
  <si>
    <t>ELECTRICITY DISTRIBUTION     MR S SOMYA            5821.88             6037.50                 .00                 .00                 .00                 .00                   11859.38  12028.40    N</t>
  </si>
  <si>
    <t>ELECTRICITY DISTRIBUTION     MR KR NGONYAMA        5675.25                 .00                 .00                 .00                 .00                 .00                    5675.25   5830.19    Y</t>
  </si>
  <si>
    <t>ELECTRICITY DISTRIBUTION                          99646.12            66278.68                 .00                 .00                 .00                 .00                  165924.80 170239.55</t>
  </si>
  <si>
    <t>CORPORATE SERVICES           MS L FALTEIN           535.09                 .00                 .00                 .00                 .00                 .00                     535.09    535.09</t>
  </si>
  <si>
    <t>01 MAKANA MUNICIPALITY-SAL                OVERIME HOURS REPORT                  PRINTED ON 2023/04/1( 8:37)  FOR 2023/03/24        PAGE     6</t>
  </si>
  <si>
    <t>CORPORATE SERVICES           MS W TINISE            666.00                 .00                 .00                 .00                 .00                 .00                     666.00    666.00</t>
  </si>
  <si>
    <t>CORPORATE SERVICES                                 1201.09                 .00                 .00                 .00                 .00                 .00                    1201.09   1201.09</t>
  </si>
  <si>
    <t>COMMUNITY HALLS              MR VM NQEBEYA         1458.92             3378.54                 .00                 .00                 .00                 .00                    4837.46   4837.46</t>
  </si>
  <si>
    <t>COMMUNITY HALLS              MR L MSUTWANA          330.53              881.40                 .00                 .00                 .00                 .00                    1211.93   1211.93</t>
  </si>
  <si>
    <t>COMMUNITY HALLS              MRS N MALGAS          1681.20             1961.40                 .00                 .00                 .00                 .00                    3642.60   3642.60</t>
  </si>
  <si>
    <t>COMMUNITY HALLS                                    3470.65             6221.34                 .00                 .00                 .00                 .00                    9691.99   9691.99</t>
  </si>
  <si>
    <t>FINANCE ADMINISTRATION       MW MASWANA            2196.68             2928.90                 .00                 .00                 .00                 .00                    5125.58   5125.58    0</t>
  </si>
  <si>
    <t>FINANCE ADMINISTRATION       MR MJ NELO            2196.68             4881.50                 .00                 .00                 .00                 .00                    7078.18   7078.18    0</t>
  </si>
  <si>
    <t>FINANCE ADMINISTRATION       MR NT KOLISI          2415.38             3220.50                 .00                 .00                 .00                 .00                    5635.88   5635.88</t>
  </si>
  <si>
    <t>FINANCE ADMINISTRATION       MR L MAGALELA         1817.10             1130.64                 .00                 .00                 .00                 .00                    2947.74   3051.03</t>
  </si>
  <si>
    <t>FINANCE ADMINISTRATION       MR ZC BOMA            1817.10             2422.80                 .00                 .00                 .00                 .00                    4239.90   4239.90</t>
  </si>
  <si>
    <t>FINANCE ADMINISTRATION                            10442.94            14584.34                 .00                 .00                 .00                 .00                   25027.28  25130.57</t>
  </si>
  <si>
    <t>CARAVAN PARK                 MR ZG MAGOPENI        1938.24             2584.32                 .00                 .00                 .00                 .00                    4522.56   4522.56    0</t>
  </si>
  <si>
    <t>CARAVAN PARK                                       1938.24             2584.32                 .00                 .00                 .00                 .00                    4522.56   4522.56</t>
  </si>
  <si>
    <t>CEMETERIES                   MR SE KULA            4465.80                 .00                 .00                 .00                 .00                 .00                    4465.80   4465.80</t>
  </si>
  <si>
    <t>CEMETERIES                   MS V DYANTYI          2093.33             1983.15                 .00                 .00                 .00                 .00                    4076.48   4076.48</t>
  </si>
  <si>
    <t>CEMETERIES                                         6559.13             1983.15                 .00                 .00                 .00                 .00                    8542.28   8542.28</t>
  </si>
  <si>
    <t>COMMONAGE                    MR V KONDILE          1379.28                 .00                 .00                 .00                 .00                 .00                    1379.28   1379.28</t>
  </si>
  <si>
    <t>COMMONAGE                    MR PZ NDWAYANA        1603.44             2137.92                 .00                 .00                 .00                 .00                    3741.36   3741.36</t>
  </si>
  <si>
    <t>COMMONAGE                    MR A NQUMA            1603.44             2137.92                 .00                 .00                 .00                 .00                    3741.36   3741.36</t>
  </si>
  <si>
    <t>COMMONAGE                                          4586.16             4275.84                 .00                 .00                 .00                 .00                    8862.00   8862.00</t>
  </si>
  <si>
    <t>DOMESTIC REFUSE              MR MZ NAZO            2629.98                 .00                 .00                 .00                 .00                 .00                    2629.98   2629.98    0</t>
  </si>
  <si>
    <t>DOMESTIC REFUSE              AJ MADINDISA          2644.20              881.40                 .00                 .00                 .00                 .00                    3525.60   3525.60    0</t>
  </si>
  <si>
    <t>01 MAKANA MUNICIPALITY-SAL                OVERIME HOURS REPORT                  PRINTED ON 2023/04/1( 8:37)  FOR 2023/03/24        PAGE     7</t>
  </si>
  <si>
    <t>DOMESTIC REFUSE              MR TK SANDI            627.08                 .00                 .00                 .00                 .00                 .00                     627.08    627.08</t>
  </si>
  <si>
    <t>DOMESTIC REFUSE              MS NJ CHRISJAN        3630.69             1383.12                 .00                 .00                 .00                 .00                    5013.81   5013.81</t>
  </si>
  <si>
    <t>DOMESTIC REFUSE              MR MW NTSHOKO         2290.14             2963.27                 .00                 .00                 .00                 .00                    5253.41   5253.41    N</t>
  </si>
  <si>
    <t>DOMESTIC REFUSE                                   11822.09             5227.79                 .00                 .00                 .00                 .00                   17049.88  17049.88</t>
  </si>
  <si>
    <t>PARKS TRANSPORT              MR NM TATA            2399.28             3199.04                 .00                 .00                 .00                 .00                    5598.32   5598.32</t>
  </si>
  <si>
    <t>PARKS TRANSPORT              MR M MAGWALA          5081.40                 .00                 .00                 .00                 .00                 .00                    5081.40   5081.40</t>
  </si>
  <si>
    <t>PARKS TRANSPORT                                    7480.68             3199.04                 .00                 .00                 .00                 .00                   10679.72  10679.72</t>
  </si>
  <si>
    <t>FIRE CONTROL                 MR VD VATELA           828.66                 .00                 .00                 .00             1657.44                 .00                    2486.10   2486.10    Y</t>
  </si>
  <si>
    <t>FIRE CONTROL                 MR FM MAPALING        2866.32                 .00                 .00                 .00              955.44                 .00                    3821.76   3821.76    Y</t>
  </si>
  <si>
    <t>FIRE CONTROL                 MR GH FELIX           4232.12                 .00                 .00                 .00             2944.32                 .00                    7176.44   7176.44    Y</t>
  </si>
  <si>
    <t>FIRE CONTROL                 MR M MANKAYI          1472.04                 .00                 .00                 .00             1472.16                 .00                    2944.20   2944.20    Y</t>
  </si>
  <si>
    <t>FIRE CONTROL                 MR ME TEMBENI             .00                 .00                 .00                 .00             1472.16                 .00                    1472.16   1472.16    Y</t>
  </si>
  <si>
    <t>FIRE CONTROL                 MR MR NTSHO               .00                 .00                 .00                 .00              828.72                 .00                     828.72    828.72    Y</t>
  </si>
  <si>
    <t>FIRE CONTROL                 MR TJ SMAYILE             .00                 .00                 .00                 .00             2408.76                 .00                    2408.76   2408.76    Y</t>
  </si>
  <si>
    <t>FIRE CONTROL                 MISS N NGQAKAYI       2485.98                 .00                 .00                 .00             1657.44                 .00                    4143.42   4143.42    Y</t>
  </si>
  <si>
    <t>FIRE CONTROL                 MR MEB BOOI               .00                 .00                 .00                 .00              725.16                 .00                     725.16    725.16    Y</t>
  </si>
  <si>
    <t>FIRE CONTROL                 MR AT BOMA            1605.72                 .00                 .00                 .00              802.92                 .00                    2408.64   2408.64    Y</t>
  </si>
  <si>
    <t>FIRE CONTROL                 MR MM MANCAM              .00                 .00                 .00                 .00             1605.84                 .00                    1605.84   1605.84    Y</t>
  </si>
  <si>
    <t>FIRE CONTROL                 MR M MARAWU           1371.00                 .00                 .00                 .00             1371.12                 .00                    2742.12   2742.12    Y</t>
  </si>
  <si>
    <t>FIRE CONTROL                 MRS PL MBANE              .00                 .00                 .00                 .00              802.92                 .00                     802.92    802.92    Y</t>
  </si>
  <si>
    <t>FIRE CONTROL                 MRS NP NGCESE         1495.44                 .00                 .00                 .00              747.72                 .00                    2243.16   2243.16    Y</t>
  </si>
  <si>
    <t>FIRE CONTROL                 MR NA SCHEEPERS           .00                 .00                 .00                 .00             1580.64                 .00                    1580.64   1580.64    Y</t>
  </si>
  <si>
    <t>FIRE CONTROL                 MR QW SKEYI           2315.34                 .00                 .00                 .00             1543.68                 .00                    3859.02   3859.02    Y</t>
  </si>
  <si>
    <t>FIRE CONTROL                 MS NVM MKELE          3680.10                 .00                 .00                 .00              736.08                 .00                    4416.18   4416.18    Y</t>
  </si>
  <si>
    <t>FIRE CONTROL                 MR JI POTBERG             .00                 .00                 .00                 .00             1383.12                 .00                    1383.12   1383.12    Y</t>
  </si>
  <si>
    <t>FIRE CONTROL                 MRS NJ SOMEKETA       2568.42                 .00                 .00                 .00             2568.60                 .00                    5137.02   5137.02    Y</t>
  </si>
  <si>
    <t>FIRE CONTROL                 MR T KASPER           1383.12                 .00                 .00                 .00             1383.12                 .00                    2766.24   2766.24    Y</t>
  </si>
  <si>
    <t>FIRE CONTROL                 MR D MKHAZA           1383.12                 .00                 .00                 .00             1383.12                 .00                    2766.24   2766.24    Y</t>
  </si>
  <si>
    <t>01 MAKANA MUNICIPALITY-SAL                OVERIME HOURS REPORT                  PRINTED ON 2023/04/1( 8:37)  FOR 2023/03/24        PAGE     8</t>
  </si>
  <si>
    <t>FIRE CONTROL                 MR AS NQOKOQA             .00                 .00                 .00                 .00             2281.32                 .00                    2281.32   2281.32    Y</t>
  </si>
  <si>
    <t>FIRE CONTROL                 MRS VJ JEZI           4576.80                 .00                 .00                 .00              572.16                 .00                    5148.96   5148.96    Y</t>
  </si>
  <si>
    <t>FIRE CONTROL                 MR L SONGONGO             .00                 .00                 .00                 .00              572.16                 .00                     572.16    572.16    Y</t>
  </si>
  <si>
    <t>FIRE CONTROL                 MR NT TLANJENI            .00                 .00                 .00                 .00             2074.68                 .00                    2074.68   2074.68    Y</t>
  </si>
  <si>
    <t>FIRE CONTROL                 MS NC HAARMANS        1676.16                 .00                 .00                 .00             1117.44                 .00                    2793.60   2793.60</t>
  </si>
  <si>
    <t>FIRE CONTROL                 MS F BOOI                 .00                 .00                 .00                 .00             1117.44                 .00                    1117.44   1117.44</t>
  </si>
  <si>
    <t>FIRE CONTROL                 MR BL LOMBO           1065.60                 .00                 .00                 .00             1065.60                 .00                    2131.20   2131.20</t>
  </si>
  <si>
    <t>FIRE CONTROL                 MR EA BOBATYANI       3196.80                 .00                 .00                 .00             1598.40                 .00                    4795.20   4795.20</t>
  </si>
  <si>
    <t>FIRE CONTROL                                      38202.74                 .00                 .00                 .00            40429.68                 .00                   78632.42  78632.42</t>
  </si>
  <si>
    <t>PUBLIC HEALTH                MR Z MPIYANE           858.15                 .00                 .00                 .00                 .00                 .00                     858.15    858.15</t>
  </si>
  <si>
    <t>PUBLIC HEALTH                                       858.15                 .00                 .00                 .00                 .00                 .00                     858.15    858.15</t>
  </si>
  <si>
    <t>NURSERY                      MR S CAGWE             300.65                 .00                 .00                 .00                 .00                 .00                     300.65    300.65</t>
  </si>
  <si>
    <t>NURSERY                                             300.65                 .00                 .00                 .00                 .00                 .00                     300.65    300.65</t>
  </si>
  <si>
    <t>SANITATION GENERAL           MR Z MBELEKA          2203.50             1322.10                 .00                 .00                 .00                 .00                    3525.60   3525.60    0</t>
  </si>
  <si>
    <t>SANITATION GENERAL           MR JL THOMAS          2629.98                 .00                 .00                 .00                 .00                 .00                    2629.98   2629.98</t>
  </si>
  <si>
    <t>SANITATION GENERAL           MR W GORA             3305.25             1322.10                 .00                 .00                 .00                 .00                    4627.35   4627.35</t>
  </si>
  <si>
    <t>SANITATION GENERAL           MR X KUNIRI           2644.20              881.40                 .00                 .00                 .00                 .00                    3525.60   3525.60</t>
  </si>
  <si>
    <t>SANITATION GENERAL           MR LB MADINDA         2888.25             1386.36                 .00                 .00                 .00                 .00                    4274.61   4274.61</t>
  </si>
  <si>
    <t>SANITATION GENERAL           MR ET MANTLA          3305.25             1322.10                 .00                 .00                 .00                 .00                    4627.35   4627.35</t>
  </si>
  <si>
    <t>SANITATION GENERAL           MR S JACK             1652.63                 .00                 .00                 .00                 .00                 .00                    1652.63   1652.63</t>
  </si>
  <si>
    <t>SANITATION GENERAL           MR Z MZONGWANA         661.05              595.80                 .00                 .00                 .00                 .00                    1256.85   1256.85</t>
  </si>
  <si>
    <t>SANITATION GENERAL           MR LI YOSE            2644.20             1322.10                 .00                 .00                 .00                 .00                    3966.30   3966.30</t>
  </si>
  <si>
    <t>SANITATION GENERAL           MR YS JONGILE         3596.40             1598.40                 .00                 .00                 .00                 .00                    5194.80   5194.80</t>
  </si>
  <si>
    <t>SANITATION GENERAL           MR ZE NZWANA          2974.73             1762.80                 .00                 .00                 .00                 .00                    4737.53   4737.53</t>
  </si>
  <si>
    <t>SANITATION GENERAL           MR M MVULA             818.37                 .00                 .00                 .00                 .00                 .00                     818.37    818.37</t>
  </si>
  <si>
    <t>SANITATION GENERAL           MR NM MAGOBIYANE      2104.52              801.72                 .00                 .00                 .00                 .00                    2906.24   2906.24</t>
  </si>
  <si>
    <t>01 MAKANA MUNICIPALITY-SAL                OVERIME HOURS REPORT                  PRINTED ON 2023/04/1( 8:37)  FOR 2023/03/24        PAGE     9</t>
  </si>
  <si>
    <t>SANITATION GENERAL                                31428.33            12314.88                 .00                 .00                 .00                 .00                   43743.21  43743.21</t>
  </si>
  <si>
    <t>TRAFFIC                      MR FP OERSON          2041.05             1103.82                 .00                 .00                 .00                 .00                    3144.87   3144.87</t>
  </si>
  <si>
    <t>TRAFFIC                      MR STM JACOBS         3469.79             1632.84                 .00                 .00                 .00                 .00                    5102.63   5102.63</t>
  </si>
  <si>
    <t>TRAFFIC                      MS Z MBULALI          2870.54             1350.84                 .00                 .00              337.74                 .00                    4559.12   4671.80</t>
  </si>
  <si>
    <t>TRAFFIC                      MR UR AUSTIN          2532.83             1350.84                 .00                 .00                 .00                 .00                    3883.67   3911.84</t>
  </si>
  <si>
    <t>TRAFFIC                      MR KG REDCLIFFE       2870.54             1350.84                 .00                 .00              168.87                 .00                    4390.25   4418.42</t>
  </si>
  <si>
    <t>TRAFFIC                      MS NZ MPAMBANI        2026.08             1350.72                 .00                 .00              675.36                 .00                    4052.16   4127.28</t>
  </si>
  <si>
    <t>TRAFFIC                                           15810.83             8139.90                 .00                 .00             1181.97                 .00                   25132.70  25376.84</t>
  </si>
  <si>
    <t>SPORTS GROUNDS               MR DP ZANI            3028.50             2422.80                 .00                 .00                 .00                 .00                    5451.30   5451.30</t>
  </si>
  <si>
    <t>SPORTS GROUNDS               MISS NJ PLANGA        2705.81             1068.96                 .00                 .00                 .00                 .00                    3774.77   3774.77</t>
  </si>
  <si>
    <t>SPORTS GROUNDS               MR NG GEORGE          2806.02             1603.44                 .00                 .00                 .00                 .00                    4409.46   4409.46</t>
  </si>
  <si>
    <t>SPORTS GROUNDS               MR L BUDAZA           2605.59             1870.68                 .00                 .00                 .00                 .00                    4476.27   4476.27</t>
  </si>
  <si>
    <t>SPORTS GROUNDS               MR M GOLIATH          2204.73                 .00                 .00                 .00                 .00                 .00                    2204.73   2204.73</t>
  </si>
  <si>
    <t>SPORTS GROUNDS               MR S NDZANZDE         1503.23             1870.68                 .00                 .00                 .00                 .00                    3373.91   3373.91</t>
  </si>
  <si>
    <t>SPORTS GROUNDS                                    14853.88             8836.56                 .00                 .00                 .00                 .00                   23690.44  23690.44</t>
  </si>
  <si>
    <t>STR ISLANDS &amp; VERGES         MR MW KONDILE         1955.76             2607.68                 .00                 .00                 .00                 .00                    4563.44   4563.44    0</t>
  </si>
  <si>
    <t>STR ISLANDS &amp; VERGES         MR ME MILA            2234.88             2979.84                 .00                 .00                 .00                 .00                    5214.72   5214.72    0</t>
  </si>
  <si>
    <t>STR ISLANDS &amp; VERGES         MR AP PISTOLI         2081.04             2774.72                 .00                 .00                 .00                 .00                    4855.76   4855.76    0</t>
  </si>
  <si>
    <t>STR ISLANDS &amp; VERGES         MR NA ZUZILE          2234.88             2979.84                 .00                 .00                 .00                 .00                    5214.72   5214.72    0</t>
  </si>
  <si>
    <t>STR ISLANDS &amp; VERGES         MR ZS NYOKA           3179.52             1766.40                 .00                 .00                 .00                 .00                    4945.92   4945.92</t>
  </si>
  <si>
    <t>STR ISLANDS &amp; VERGES         MR LA BOOMS           3121.56             2774.72                 .00                 .00                 .00                 .00                    5896.28   5896.28</t>
  </si>
  <si>
    <t>STR ISLANDS &amp; VERGES         MR Q KRALO             780.39                 .00                 .00                 .00                 .00                 .00                     780.39    780.39</t>
  </si>
  <si>
    <t>STR ISLANDS &amp; VERGES         MS N KOLISI           2471.24             2341.17                 .00                 .00                 .00                 .00                    4812.41   4812.41</t>
  </si>
  <si>
    <t>STR ISLANDS &amp; VERGES         MR RV NQOLA            762.21                 .00                 .00                 .00                 .00                 .00                     762.21    762.21</t>
  </si>
  <si>
    <t>STR ISLANDS &amp; VERGES         MRS TR STAMPER-BUWA   1690.85              867.10                 .00                 .00                 .00                 .00                    2557.95   2557.95</t>
  </si>
  <si>
    <t>STR ISLANDS &amp; VERGES         MR M MADYO            3996.00             1776.00                 .00                 .00                 .00                 .00                    5772.00   5772.00</t>
  </si>
  <si>
    <t>STR ISLANDS &amp; VERGES         MR LR DYALOYI         1848.48             2464.64                 .00                 .00                 .00                 .00                    4313.12   4313.12</t>
  </si>
  <si>
    <t>01 MAKANA MUNICIPALITY-SAL                OVERIME HOURS REPORT                  PRINTED ON 2023/04/1( 8:37)  FOR 2023/03/24        PAGE    10</t>
  </si>
  <si>
    <t>STR ISLANDS &amp; VERGES         MR WA DURUWE          3189.36             4252.48                 .00                 .00                 .00                 .00                    7441.84   7441.84</t>
  </si>
  <si>
    <t>STR ISLANDS &amp; VERGES         MR S MATTHEWS         1762.80             2350.40                 .00                 .00                 .00                 .00                    4113.20   4113.20</t>
  </si>
  <si>
    <t>STR ISLANDS &amp; VERGES         MR L MALETHE          1762.80             2350.40                 .00                 .00                 .00                 .00                    4113.20   4113.20</t>
  </si>
  <si>
    <t>STR ISLANDS &amp; VERGES         MR MT SAKI             601.29                 .00                 .00                 .00                 .00                 .00                     601.29    601.29</t>
  </si>
  <si>
    <t>STR ISLANDS &amp; VERGES         MISS N SAM             601.29                 .00                 .00                 .00                 .00                 .00                     601.29    601.29</t>
  </si>
  <si>
    <t>STR ISLANDS &amp; VERGES         MS L MINI             3006.45                 .00                 .00                 .00                 .00                 .00                    3006.45   3006.45</t>
  </si>
  <si>
    <t>STR ISLANDS &amp; VERGES                              37280.80            32285.39                 .00                 .00                 .00                 .00                   69566.19  69566.19</t>
  </si>
  <si>
    <t xml:space="preserve">                                                 547629.64           254722.90                 .00                 .00            75751.50                 .00                  878104.04 896062.46</t>
  </si>
  <si>
    <t>ZP MAKANA MUNICIPALITY-SAL                OVERIME HOURS REPORT                  PRINTED ON 2023/05/1(10:35)  FOR 2023/04/25        PAGE     1</t>
  </si>
  <si>
    <t>TECHNICAL ADMINISTRATION     MR MV TABATA            27.00   3045.20     15.00   1954.94       .00                 .00                 .00       .00       .00       .00            42.00   5000.14    N</t>
  </si>
  <si>
    <t>TECHNICAL ADMINISTRATION                             27.00   3045.20     15.00   1954.94       .00                 .00                 .00       .00       .00       .00            42.00   5000.14</t>
  </si>
  <si>
    <t>ENG DISTR PLANT              MR MG BUDAZA            15.00   1652.63       .00       .00       .00                 .00                 .00       .00       .00       .00            15.00   1652.63    Y</t>
  </si>
  <si>
    <t>ENG DISTR PLANT                                      15.00   1652.63       .00       .00       .00                 .00                 .00       .00       .00       .00            15.00   1652.63</t>
  </si>
  <si>
    <t>ENG DISTR WORKSHOPS          MR SM MARDON             1.00    121.14       .00       .00       .00                 .00                 .00       .00       .00       .00             1.00    121.14</t>
  </si>
  <si>
    <t>ENG DISTR WORKSHOPS                                   1.00    121.14       .00       .00       .00                 .00                 .00       .00       .00       .00             1.00    121.14</t>
  </si>
  <si>
    <t>ENG PAIL REMOVALS            MR S MELANI             17.00   1872.98       .00       .00       .00                 .00                 .00       .00       .00       .00            17.00   1872.98    N</t>
  </si>
  <si>
    <t>ENG PAIL REMOVALS            MR VH NQEBEYA           17.00   1872.98       .00       .00       .00                 .00                 .00       .00       .00       .00            17.00   1872.98    N</t>
  </si>
  <si>
    <t>ENG PAIL REMOVALS            MR ZJ ZWENI               .00       .00       .00       .00       .00                 .00                 .00       .00       .00       .00              .00    600.96    Y</t>
  </si>
  <si>
    <t>ENG PAIL REMOVALS            MR MK JACISA             4.00    400.86      5.00    668.10       .00                 .00                 .00       .00       .00       .00             9.00   1068.96    N</t>
  </si>
  <si>
    <t>ENG PAIL REMOVALS            MR V DOLO               27.00   2705.81      5.00    668.10       .00                 .00                 .00       .00       .00       .00            32.00   3373.91    Y</t>
  </si>
  <si>
    <t>ENG PAIL REMOVALS            MR TH KAMANA            27.00   2705.81      5.00    668.10       .00                 .00                 .00       .00       .00       .00            32.00   3373.91    Y</t>
  </si>
  <si>
    <t>ENG PAIL REMOVALS            MR ME KULA              20.00   2004.30       .00       .00       .00                 .00                 .00       .00       .00       .00            20.00   2004.30    Y</t>
  </si>
  <si>
    <t>ENG PAIL REMOVALS            MR BR MGQOBELE          14.50   1453.12       .00       .00       .00                 .00                 .00       .00       .00       .00            14.50   1453.12    Y</t>
  </si>
  <si>
    <t>ENG PAIL REMOVALS                                   126.50  13015.86     15.00   2004.30       .00                 .00                 .00       .00       .00       .00           141.50  15621.12</t>
  </si>
  <si>
    <t>ENG SEWER ADMIN              MR S THETHANI           15.00   2593.35       .00       .00       .00                 .00               24.00   1383.12     12.00   1383.12            51.00   5359.59    N</t>
  </si>
  <si>
    <t>ENG SEWER ADMIN                                      15.00   2593.35       .00       .00       .00                 .00               24.00   1383.12     12.00   1383.12            51.00   5359.59</t>
  </si>
  <si>
    <t>ENG DISPOSAL WORKS           MR M MZIZI                .00       .00     12.00   2399.28       .00                 .00               36.00   1199.76     12.00       .00            60.00   4500.48    N</t>
  </si>
  <si>
    <t>ENG DISPOSAL WORKS           MR TD SAKI              15.00   2113.88      5.00    939.50       .00                 .00               24.00   1127.52       .00       .00            44.00   4180.90    Y</t>
  </si>
  <si>
    <t>ENG DISPOSAL WORKS           MR SC NZWANA            11.00   1610.90       .00       .00       .00                 .00               24.00   1171.68     12.00   1171.56            47.00   3954.14    N</t>
  </si>
  <si>
    <t>ENG DISPOSAL WORKS           MR SG NKOLONGO            .00       .00       .00       .00       .00                 .00               24.00   1383.12     12.00   1383.12            36.00   2766.24    Y</t>
  </si>
  <si>
    <t>ENG DISPOSAL WORKS           MR S METHUSI            22.00   7215.78      4.50   1967.94       .00                 .00                 .00       .00       .00       .00            26.50   9183.72    N</t>
  </si>
  <si>
    <t>ENG DISPOSAL WORKS           MRS S SOMAGU              .00       .00       .00       .00       .00                 .00               24.00   1632.96       .00       .00            24.00   1632.96    Y</t>
  </si>
  <si>
    <t>ENG DISPOSAL WORKS           MR MS MAZUNGULA           .00       .00       .00       .00       .00                 .00               24.00    881.52       .00       .00            24.00    881.52</t>
  </si>
  <si>
    <t>ZP MAKANA MUNICIPALITY-SAL                OVERIME HOURS REPORT                  PRINTED ON 2023/05/1(10:35)  FOR 2023/04/25        PAGE     2</t>
  </si>
  <si>
    <t>ENG DISPOSAL WORKS                                   68.00  13044.46     41.50   8111.92       .00                 .00              156.00   7396.56     36.00   2554.68           301.50  32009.06</t>
  </si>
  <si>
    <t>ENG SEWER RETICULATION       MR R FRANCIS            20.00   4383.30       .00       .00       .00                 .00               24.00   1753.44       .00       .00            44.00   6136.74    N</t>
  </si>
  <si>
    <t>ENG SEWER RETICULATION       MR ME NTLANJENI         15.00   2415.38     15.00   3220.50       .00                 .00                 .00       .00       .00       .00            30.00   5635.88    N</t>
  </si>
  <si>
    <t>ENG SEWER RETICULATION                               35.00   6798.68     15.00   3220.50       .00                 .00               24.00   1753.44       .00       .00            74.00  11772.62</t>
  </si>
  <si>
    <t>ENG STR FOOTPATHS GUTTERS    MR VJ JONAS             10.00   1155.30     10.00   1540.40       .00                 .00                 .00       .00       .00       .00            20.00   2695.70</t>
  </si>
  <si>
    <t>ENG STR FOOTPATHS GUTTERS    MR SE KONDILE           36.00   3966.30     11.00    587.60       .00                 .00                 .00       .00       .00       .00            47.00   4553.90</t>
  </si>
  <si>
    <t>ENG STR FOOTPATHS GUTTERS                            46.00   5121.60     21.00   2128.00       .00                 .00                 .00       .00       .00       .00            67.00   7249.60</t>
  </si>
  <si>
    <t>WATER CONSERVATION PURIF     MR MM MAKOMBE           29.00   5013.81       .00       .00       .00                 .00                 .00       .00       .00       .00            29.00   5013.81    N</t>
  </si>
  <si>
    <t>WATER CONSERVATION PURIF     MR TJ JILANA            35.00   5248.43      5.00    999.70       .00                 .00                 .00       .00       .00       .00            40.00   7487.61    N</t>
  </si>
  <si>
    <t>WATER CONSERVATION PURIF     MR Z NGUMBELA           20.00   2203.50       .00       .00       .00                 .00                 .00       .00       .00       .00            20.00   2203.50    Y</t>
  </si>
  <si>
    <t>WATER CONSERVATION PURIF     MR H MARAMBANA            .00       .00       .00       .00       .00                 .00               24.00   1383.12     12.00   1383.12            36.00   3667.68    Y</t>
  </si>
  <si>
    <t>WATER CONSERVATION PURIF     MS N MNGXUMA            20.00   3457.80     15.00   3457.80       .00                 .00                 .00       .00       .00       .00            35.00   6915.60    N</t>
  </si>
  <si>
    <t>WATER CONSERVATION PURIF     MR MG FAKU              13.00   1398.74      5.00    717.30       .00                 .00                 .00       .00       .00       .00            18.00   2116.04    N</t>
  </si>
  <si>
    <t>WATER CONSERVATION PURIF     MR B SPEELMAN           20.00   2151.90       .00       .00       .00                 .00                 .00       .00       .00       .00            20.00   2151.90    N</t>
  </si>
  <si>
    <t>WATER CONSERVATION PURIF     MR X NTETHE             17.00   1829.12      5.00    717.30       .00                 .00                 .00       .00       .00       .00            22.00   2546.42    Y</t>
  </si>
  <si>
    <t>WATER CONSERVATION PURIF     MR M SKAAP              24.00   2582.28     11.00   1578.06       .00                 .00                 .00       .00       .00       .00            35.00   4160.34    N</t>
  </si>
  <si>
    <t>WATER CONSERVATION PURIF     MR A HELENI               .00       .00       .00       .00       .00                 .00               48.00   1763.04     12.00    881.40            60.00   3545.88    Y</t>
  </si>
  <si>
    <t>WATER CONSERVATION PURIF     MR M TOKOTA             16.00   2766.24      5.00   1152.60       .00                 .00                 .00       .00       .00       .00            21.00   3918.84    N</t>
  </si>
  <si>
    <t>WATER CONSERVATION PURIF     MR T BAVUMA               .00       .00      5.00       .00       .00                 .00               17.00    624.41       .00       .00            22.00    624.41    Y</t>
  </si>
  <si>
    <t>WATER CONSERVATION PURIF     MR MI KOM                8.00    860.76      4.50    645.57       .00                 .00                 .00       .00       .00       .00            12.50   1506.33    N</t>
  </si>
  <si>
    <t>WATER CONSERVATION PURIF     MR AS BOTILE              .00       .00       .00       .00       .00                 .00               24.00   1117.44       .00       .00            24.00   2018.88    Y</t>
  </si>
  <si>
    <t>WATER CONSERVATION PURIF     MR OO MBOMBO            15.00   1652.63      5.00    734.50       .00                 .00               36.00   1322.28     12.00    881.40            68.00   4590.81    N</t>
  </si>
  <si>
    <t>WATER CONSERVATION PURIF                            227.00  30241.16     75.50  12154.73       .00                 .00              197.00   9887.57     36.00   3145.92           535.50  60274.62</t>
  </si>
  <si>
    <t>ZP MAKANA MUNICIPALITY-SAL                OVERIME HOURS REPORT                  PRINTED ON 2023/05/1(10:35)  FOR 2023/04/25        PAGE     3</t>
  </si>
  <si>
    <t>WATER JAMES KLEYNHANS        MR ZR ADAM                .00       .00       .00       .00       .00                 .00               24.00   1498.80       .00       .00            24.00   2174.88    Y</t>
  </si>
  <si>
    <t>WATER JAMES KLEYNHANS        MR SS MTONGA            32.00   8890.08      8.00   2963.36       .00                 .00                 .00       .00       .00       .00            40.00  11853.44    N</t>
  </si>
  <si>
    <t>WATER JAMES KLEYNHANS        MR ME BANISI              .00       .00       .00       .00       .00                 .00               36.00   2074.68     12.00   1383.12            48.00   4246.56    Y</t>
  </si>
  <si>
    <t>WATER JAMES KLEYNHANS        MR MN MANTLA            24.00   4149.36       .00       .00       .00                 .00                 .00       .00       .00       .00            24.00   4149.36    Y</t>
  </si>
  <si>
    <t>WATER JAMES KLEYNHANS        MR NL SMILE             15.00   2593.35      5.00   1152.60       .00                 .00               24.00   1383.12     12.00   1383.12            56.00   6512.19</t>
  </si>
  <si>
    <t>WATER JAMES KLEYNHANS                                71.00  15632.79     13.00   4115.96       .00                 .00               84.00   4956.60     24.00   2766.24           192.00  28936.43</t>
  </si>
  <si>
    <t>WATER RETICULATION           MR D NGQINZI            13.00   1432.28      9.00   1322.10       .00                 .00                 .00       .00       .00       .00            22.00   2754.38    N</t>
  </si>
  <si>
    <t>WATER RETICULATION           MR S JACK               19.00   2093.33     10.00   1469.00       .00                 .00                 .00       .00       .00       .00            29.00   3562.33    Y</t>
  </si>
  <si>
    <t>WATER RETICULATION           MR L MLOLA              36.00   8079.48     26.00   1196.96       .00                 .00                 .00       .00       .00       .00            62.00   9276.44    N</t>
  </si>
  <si>
    <t>WATER RETICULATION           MR LM DLAMINI            4.00   1624.08      5.00   2706.80       .00                 .00                 .00       .00       .00       .00             9.00   4330.88    N</t>
  </si>
  <si>
    <t>WATER RETICULATION           MR C BASSON             23.00   3976.82     13.00   2997.02       .00                 .00                 .00       .00       .00       .00            36.00   6973.84    N</t>
  </si>
  <si>
    <t>WATER RETICULATION           MRS F HLANGANA          20.00   2004.30      5.00    668.10       .00                 .00                 .00       .00       .00       .00            25.00   2672.40    N</t>
  </si>
  <si>
    <t>WATER RETICULATION           MRS NJ SUKULA            5.00    501.08       .00       .00       .00                 .00                 .00       .00       .00       .00             5.00    501.08    Y</t>
  </si>
  <si>
    <t>WATER RETICULATION           MR MV NGUMBELA           5.00    501.08       .00       .00       .00                 .00                 .00       .00       .00       .00             5.00    501.08    Y</t>
  </si>
  <si>
    <t>WATER RETICULATION           MR PB DYUBULU           15.00   1652.63       .00       .00       .00                 .00               12.00    440.76       .00       .00            27.00   2093.39    Y</t>
  </si>
  <si>
    <t>WATER RETICULATION           MR S GQOSHA             32.00   3206.89     19.00   2538.78       .00                 .00                 .00       .00       .00       .00            51.00   5745.67    Y</t>
  </si>
  <si>
    <t>WATER RETICULATION           MR SI DYONGOMAN         19.00   1904.09      5.00    668.10       .00                 .00                 .00       .00       .00       .00            24.00   2572.19</t>
  </si>
  <si>
    <t>WATER RETICULATION           MR S NQEBE                .00       .00       .00       .00       .00                 .00               36.00   2074.68       .00       .00            36.00   2750.76    Y</t>
  </si>
  <si>
    <t>WATER RETICULATION           MS P MKA                 9.00    901.94       .00       .00       .00                 .00                 .00       .00       .00       .00             9.00    901.94    Y</t>
  </si>
  <si>
    <t>WATER RETICULATION                                  200.00  27878.00     92.00  13566.86       .00                 .00               48.00   2515.44       .00       .00           340.00  44636.38</t>
  </si>
  <si>
    <t>ELECTRICITY DISTRIBUTION     MR DB GOMBA              7.00    771.23       .00       .00       .00                 .00                 .00       .00       .00       .00             7.00    799.40    Y</t>
  </si>
  <si>
    <t>ELECTRICITY DISTRIBUTION     MR L MBUYEPHI           26.00   6415.50      6.50   2138.50       .00                 .00                 .00       .00       .00       .00            32.50   8802.84    N</t>
  </si>
  <si>
    <t>ELECTRICITY DISTRIBUTION     MR X QHINGA              8.00    881.40      4.00    587.60       .00                 .00                 .00       .00       .00       .00            12.00   1534.73    Y</t>
  </si>
  <si>
    <t>ELECTRICITY DISTRIBUTION     MR AD SPHERE            14.00   1542.45      4.00    587.60       .00                 .00                 .00       .00       .00       .00            18.00   2186.39    N</t>
  </si>
  <si>
    <t>ELECTRICITY DISTRIBUTION     SN MATIWANA              4.00    440.70       .00       .00       .00                 .00                 .00       .00       .00       .00             4.00    492.35    N</t>
  </si>
  <si>
    <t>ELECTRICITY DISTRIBUTION     MS N MKOKELI-NTLOKO     10.50   2782.08       .00       .00       .00                 .00                 .00       .00       .00       .00            10.50   2866.59    N</t>
  </si>
  <si>
    <t>ELECTRICITY DISTRIBUTION     MISS NY KALASE           8.00    881.40       .00       .00       .00                 .00                 .00       .00       .00       .00             8.00    923.66    N</t>
  </si>
  <si>
    <t>ZP MAKANA MUNICIPALITY-SAL                OVERIME HOURS REPORT                  PRINTED ON 2023/05/1(10:35)  FOR 2023/04/25        PAGE     4</t>
  </si>
  <si>
    <t>ELECTRICITY DISTRIBUTION     MR M DUDA               12.00   1453.68       .00       .00       .00                 .00                 .00       .00       .00       .00            12.00   1528.80    N</t>
  </si>
  <si>
    <t>ELECTRICITY DISTRIBUTION     MR VX GONGQA            10.50   1398.60      7.50   1332.00       .00                 .00                 .00       .00       .00       .00            18.00   2777.55    N</t>
  </si>
  <si>
    <t>ELECTRICITY DISTRIBUTION     MR SA MAFANI             3.00    363.42       .00       .00       .00                 .00                 .00       .00       .00       .00             3.00    363.42    Y</t>
  </si>
  <si>
    <t>ELECTRICITY DISTRIBUTION     MR DA DOUDES            10.50   1271.97      4.00    646.08       .00                 .00                 .00       .00       .00       .00            14.50   1993.18    N</t>
  </si>
  <si>
    <t>ELECTRICITY DISTRIBUTION     MR MM NTSHOKO           12.00   1322.10       .00       .00       .00                 .00                 .00       .00       .00       .00            12.00   1322.10    N</t>
  </si>
  <si>
    <t>ELECTRICITY DISTRIBUTION     MR S MTANA               4.00    484.56       .00       .00       .00                 .00                 .00       .00       .00       .00             4.00    536.21    Y</t>
  </si>
  <si>
    <t>ELECTRICITY DISTRIBUTION     MR AP HLUTHA            18.00   2180.52      4.00    646.08       .00                 .00                 .00       .00       .00       .00            22.00   3028.49    N</t>
  </si>
  <si>
    <t>ELECTRICITY DISTRIBUTION     MR S LANGA              10.50   2590.88       .00       .00       .00                 .00                 .00       .00       .00       .00            10.50   2637.83    Y</t>
  </si>
  <si>
    <t>ELECTRICITY DISTRIBUTION     MISS NA MLOTANA          7.00   1727.25      4.00   1316.00       .00                 .00                 .00       .00       .00       .00            11.00   3094.90    Y</t>
  </si>
  <si>
    <t>ELECTRICITY DISTRIBUTION     MR TH HULUSHE           18.00   2129.49      4.00    630.96       .00                 .00                 .00       .00       .00       .00            22.00   2840.27    Y</t>
  </si>
  <si>
    <t>ELECTRICITY DISTRIBUTION     MR SC RAMBA             15.00   3701.25      4.00   1316.00       .00                 .00                 .00       .00       .00       .00            19.00   5050.12    N</t>
  </si>
  <si>
    <t>ELECTRICITY DISTRIBUTION     MISS N COSSIE            8.00    820.80       .00       .00       .00                 .00                 .00       .00       .00       .00             8.00    858.36    Y</t>
  </si>
  <si>
    <t>ELECTRICITY DISTRIBUTION     MR M NGOJO               2.00    337.68       .00       .00       .00                 .00                 .00       .00       .00       .00             2.00    337.68    N</t>
  </si>
  <si>
    <t>ELECTRICITY DISTRIBUTION     MR L TYALA               2.00    200.43      4.00    534.48       .00                 .00                 .00       .00       .00       .00             6.00    734.91    N</t>
  </si>
  <si>
    <t>ELECTRICITY DISTRIBUTION     MR N LUPUWANA           16.00   3948.00       .00       .00       .00                 .00                 .00       .00       .00       .00            16.00   4037.21    N</t>
  </si>
  <si>
    <t>ELECTRICITY DISTRIBUTION     MR S SOMYA               8.00   2070.00       .00       .00       .00                 .00                 .00       .00       .00       .00             8.00   2145.12    N</t>
  </si>
  <si>
    <t>ELECTRICITY DISTRIBUTION     MR KR NGONYAMA          10.00   2467.50      4.00   1316.00       .00                 .00                 .00       .00       .00       .00            14.00   3872.71    Y</t>
  </si>
  <si>
    <t>ELECTRICITY DISTRIBUTION                            244.00  42182.89     50.00  11051.30       .00                 .00                 .00       .00       .00       .00           294.00  54764.82</t>
  </si>
  <si>
    <t>FINANCE ADMINISTRATION       MR L MAGALELA           11.00   1332.54      9.00   1453.68       .00                 .00                 .00       .00       .00       .00            20.00   2823.78</t>
  </si>
  <si>
    <t>FINANCE ADMINISTRATION                               11.00   1332.54      9.00   1453.68       .00                 .00                 .00       .00       .00       .00            20.00   2823.78</t>
  </si>
  <si>
    <t>FIRE CONTROL                 MR VD VATELA             7.00   1450.16       .00       .00       .00                 .00                 .00       .00     12.00   1657.32            19.00   3107.48    Y</t>
  </si>
  <si>
    <t>FIRE CONTROL                 MR FM MAPALING           9.00   2149.74       .00       .00       .00                 .00               36.00   2866.32     12.00   1910.88            57.00   6926.94    Y</t>
  </si>
  <si>
    <t>FIRE CONTROL                 MR GH FELIX             15.00   2760.08       .00       .00       .00                 .00               12.00    736.08     12.00   1472.04            39.00   4968.20    Y</t>
  </si>
  <si>
    <t>FIRE CONTROL                 MR MR NTSHO              1.00    207.17       .00       .00       .00                 .00               36.00   2486.16       .00       .00            37.00   2693.33    Y</t>
  </si>
  <si>
    <t>FIRE CONTROL                 MR TJ SMAYILE             .00       .00       .00       .00       .00                 .00               12.00    802.92       .00       .00            12.00    802.92    Y</t>
  </si>
  <si>
    <t>ZP MAKANA MUNICIPALITY-SAL                OVERIME HOURS REPORT                  PRINTED ON 2023/05/1(10:35)  FOR 2023/04/25        PAGE     5</t>
  </si>
  <si>
    <t>FIRE CONTROL                 MISS N NGQAKAYI           .00       .00       .00       .00       .00                 .00               24.00   1657.44       .00       .00            24.00   1657.44    Y</t>
  </si>
  <si>
    <t>FIRE CONTROL                 MR MEB BOOI               .00       .00       .00       .00       .00                 .00               22.30   1347.59     12.00   1450.32            34.30   2797.91    Y</t>
  </si>
  <si>
    <t>FIRE CONTROL                 MR AT BOMA               1.00    200.72       .00       .00       .00                 .00               36.00   2408.76     12.00   1605.72            49.00   4215.20    Y</t>
  </si>
  <si>
    <t>FIRE CONTROL                 MR MM MANCAM             8.00   1605.72       .00       .00       .00                 .00               24.00   1605.84       .00       .00            32.00   3211.56    Y</t>
  </si>
  <si>
    <t>FIRE CONTROL                 MR M MARAWU              8.00   1371.00       .00       .00       .00                 .00               24.00   1371.12       .00       .00            32.00   2742.12    Y</t>
  </si>
  <si>
    <t>FIRE CONTROL                 MRS PL MBANE             4.00    802.86       .00       .00       .00                 .00               24.00   1605.84       .00       .00            28.00   2408.70    Y</t>
  </si>
  <si>
    <t>FIRE CONTROL                 MRS NP NGCESE            1.00    186.93       .00       .00       .00                 .00               36.00   2243.16     12.00   1495.44            49.00   3925.53    Y</t>
  </si>
  <si>
    <t>FIRE CONTROL                 MR ZC NDOLO               .00       .00       .00       .00       .00                 .00               12.00    705.12       .00       .00            12.00    705.12    Y</t>
  </si>
  <si>
    <t>FIRE CONTROL                 MS NJ SIKO                .00       .00       .00       .00       .00                 .00               24.00   1470.48       .00       .00            24.00   1470.48    Y</t>
  </si>
  <si>
    <t>FIRE CONTROL                 MR QW SKEYI              4.00    771.78       .00       .00       .00                 .00               24.00   1543.68       .00       .00            28.00   2315.46    Y</t>
  </si>
  <si>
    <t>FIRE CONTROL                 MS NVM MKELE             9.00   1656.05       .00       .00       .00                 .00               36.00   2208.24     12.00   1472.04            57.00   5336.33    Y</t>
  </si>
  <si>
    <t>FIRE CONTROL                 MR JI POTBERG             .00       .00       .00       .00       .00                 .00               12.00    691.56       .00       .00            12.00    691.56    Y</t>
  </si>
  <si>
    <t>FIRE CONTROL                 MRS NJ SOMEKETA         15.00   3210.53       .00       .00       .00                 .00               12.00    856.20     12.00   1712.28            39.00   5779.01    Y</t>
  </si>
  <si>
    <t>FIRE CONTROL                 MR T KASPER              8.00   1383.12       .00       .00       .00                 .00               24.00   1383.12       .00       .00            32.00   2766.24    Y</t>
  </si>
  <si>
    <t>FIRE CONTROL                 MR D MKHAZA              8.00   1383.12       .00       .00       .00                 .00               24.00   1383.12       .00       .00            32.00   2766.24    Y</t>
  </si>
  <si>
    <t>FIRE CONTROL                 MR AS NQOKOQA             .00       .00       .00       .00       .00                 .00               24.00   1520.88     12.00   1520.88            36.00   3041.76    Y</t>
  </si>
  <si>
    <t>FIRE CONTROL                 MRS VJ JEZI               .00       .00       .00       .00       .00                 .00               36.00   1716.48     12.00   1144.20            48.00   2860.68    Y</t>
  </si>
  <si>
    <t>FIRE CONTROL                 MS NC HAARMANS          24.00   3352.32       .00       .00       .00                 .00               12.00    558.72     12.00   1117.44            48.00   5028.48</t>
  </si>
  <si>
    <t>FIRE CONTROL                 MS F BOOI                8.00   1117.44       .00       .00       .00                 .00               24.00   1117.44       .00       .00            32.00   2234.88</t>
  </si>
  <si>
    <t>FIRE CONTROL                 MR BL LOMBO             12.00   1598.40       .00       .00       .00                 .00               24.00   1065.60       .00       .00            36.00   2664.00</t>
  </si>
  <si>
    <t>FIRE CONTROL                 MR EA BOBATYANI          7.00    932.40       .00       .00       .00                 .00               12.00    532.80     12.00   1065.60            31.00   2530.80</t>
  </si>
  <si>
    <t>FIRE CONTROL                                        149.00  26139.54       .00       .00       .00                 .00              682.30  41584.31    144.00  17624.16           975.30  85348.01</t>
  </si>
  <si>
    <t>SPORTS GROUNDS               MR S NDZANZDE             .00       .00      5.00    668.10       .00                 .00                 .00       .00       .00       .00             5.00    668.10</t>
  </si>
  <si>
    <t>SPORTS GROUNDS                                         .00       .00      5.00    668.10       .00                 .00                 .00       .00       .00       .00             5.00    668.10</t>
  </si>
  <si>
    <t>ZP MAKANA MUNICIPALITY-SAL                OVERIME HOURS REPORT                  PRINTED ON 2023/05/1(10:35)  FOR 2023/04/25        PAGE     6</t>
  </si>
  <si>
    <t xml:space="preserve">                                                   1235.50 188799.84    352.00  60430.29       .00                 .00             1215.30  69477.04    252.00  27474.12          3054.80 356238.04</t>
  </si>
  <si>
    <t>Quarter 1</t>
  </si>
  <si>
    <t>Quarter 2</t>
  </si>
  <si>
    <t>Quarter 3</t>
  </si>
  <si>
    <t>01 MAKANA MUNICIPALITY-SAL                OVERIME HOURS REPORT                  PRINTED ON 2023/06/1(10:36)  FOR 2023/05/25        PAGE     1</t>
  </si>
  <si>
    <t>TECHNICAL ADMINISTRATION     MR MV TABATA            20.00   2255.70     30.00   3007.60       .00                 .00                 .00       .00       .00       .00            50.00   5263.30    N</t>
  </si>
  <si>
    <t>TECHNICAL ADMINISTRATION                             20.00   2255.70     30.00   3007.60       .00                 .00                 .00       .00       .00       .00            50.00   5263.30</t>
  </si>
  <si>
    <t>ENG DISTR PLANT              MR MG BUDAZA             9.00    991.58       .00       .00       .00                 .00                 .00       .00       .00       .00             9.00    991.58    Y</t>
  </si>
  <si>
    <t>ENG DISTR PLANT              MR S SPEELMAN           19.00   2093.33     13.00   1909.70       .00                 .00                 .00       .00       .00       .00            32.00   4003.03    Y</t>
  </si>
  <si>
    <t>ENG DISTR PLANT              MR Z PAYI               15.00   3856.13      7.00   1028.30       .00                 .00                 .00       .00       .00       .00            22.00   4884.43    N</t>
  </si>
  <si>
    <t>ENG DISTR PLANT                                      43.00   6941.04     20.00   2938.00       .00                 .00                 .00       .00       .00       .00            63.00   9879.04</t>
  </si>
  <si>
    <t>ENG DISTR WORKSHOPS          MR SA MASOMA             3.00    872.78       .00       .00       .00                 .00                 .00       .00       .00       .00             3.00    872.78</t>
  </si>
  <si>
    <t>ENG DISTR WORKSHOPS          MR SM MARDON             4.00    484.56       .00       .00       .00                 .00                 .00       .00       .00       .00             4.00    484.56</t>
  </si>
  <si>
    <t>ENG DISTR WORKSHOPS                                  10.50   1816.00       .00       .00       .00                 .00                 .00       .00       .00       .00            10.50   1816.00</t>
  </si>
  <si>
    <t>ENG PAIL REMOVALS            MR S MELANI              7.00    771.23      7.00   1028.30       .00                 .00                 .00       .00       .00       .00            14.00   1799.53    N</t>
  </si>
  <si>
    <t>ENG PAIL REMOVALS            MR VH NQEBEYA           10.00   1101.75       .00       .00       .00                 .00                 .00       .00       .00       .00            10.00   1101.75    N</t>
  </si>
  <si>
    <t>ENG PAIL REMOVALS            MR ZJ ZWENI               .00       .00       .00       .00       .00                 .00               36.00   2074.68     24.00   2766.24            60.00   5291.64    Y</t>
  </si>
  <si>
    <t>ENG PAIL REMOVALS            MR L NAZO               19.50   1954.20     18.50   2471.97       .00                 .00                 .00       .00       .00       .00            38.00   4426.17    Y</t>
  </si>
  <si>
    <t>ENG PAIL REMOVALS            MR MK JACISA            29.00   2906.24     13.00   1469.82       .00                 .00                 .00       .00       .00       .00            42.00   4376.06    N</t>
  </si>
  <si>
    <t>ENG PAIL REMOVALS            MR V DOLO               25.00   2505.38     10.00   1336.20       .00                 .00                 .00       .00       .00       .00            35.00   3841.58    Y</t>
  </si>
  <si>
    <t>ENG PAIL REMOVALS            MR TH KAMANA            25.00   2505.38     10.00   1336.20       .00                 .00                 .00       .00       .00       .00            35.00   3841.58    Y</t>
  </si>
  <si>
    <t>ENG PAIL REMOVALS            MR SM MONKIE            17.00   5612.05     10.00   2271.54       .00                 .00                 .00       .00       .00       .00            27.00   7883.59    N</t>
  </si>
  <si>
    <t>ENG PAIL REMOVALS            MR ME KULA               4.00    400.86       .00       .00       .00                 .00                 .00       .00       .00       .00             4.00    400.86    Y</t>
  </si>
  <si>
    <t>ENG PAIL REMOVALS            MR BR MGQOBELE          14.00   1403.01     18.00   2405.16       .00                 .00                 .00       .00       .00       .00            32.00   3808.17    Y</t>
  </si>
  <si>
    <t>ENG PAIL REMOVALS                                   150.50  19160.10     86.50  12319.19       .00                 .00               36.00   2074.68     24.00   2766.24           297.00  36770.93</t>
  </si>
  <si>
    <t>ENG SEWER ADMIN              MR S THETHANI           18.00   3112.02       .00       .00       .00                 .00               36.00   2074.68     12.00   1383.12            66.00   6569.82    N</t>
  </si>
  <si>
    <t>ENG SEWER ADMIN              MR S NASE               48.00   6754.20     12.00       .00       .00                 .00                 .00       .00       .00       .00            60.00   6754.20    N</t>
  </si>
  <si>
    <t>ENG SEWER ADMIN              MR T RALO               18.00   1803.88      9.00   1202.58       .00                 .00                 .00       .00       .00       .00            27.00   3006.46    Y</t>
  </si>
  <si>
    <t>ENG SEWER ADMIN              MR M VAMVA              17.00   9681.84     10.00   3918.84       .00                 .00                 .00       .00       .00       .00            27.00  13600.68    N</t>
  </si>
  <si>
    <t>01 MAKANA MUNICIPALITY-SAL                OVERIME HOURS REPORT                  PRINTED ON 2023/06/1(10:36)  FOR 2023/05/25        PAGE     2</t>
  </si>
  <si>
    <t>ENG SEWER ADMIN              MR A ZUZANI              9.00  10373.40      7.00   1613.64       .00                 .00                 .00       .00       .00       .00            16.00  11987.04    N</t>
  </si>
  <si>
    <t>ENG SEWER ADMIN                                     110.00  31725.34     38.00   6735.06       .00                 .00               36.00   2074.68     12.00   1383.12           196.00  41918.20</t>
  </si>
  <si>
    <t>ENG DISPOSAL WORKS           MR M MZIZI              11.00   1649.51       .00       .00       .00                 .00               36.00   1799.64       .00       .00            47.00   4125.23    N</t>
  </si>
  <si>
    <t>ENG DISPOSAL WORKS           MR TD SAKI              22.00   3100.36     11.00   2066.90       .00                 .00               24.00   1127.52     24.00   2254.80            81.00   9451.02    Y</t>
  </si>
  <si>
    <t>ENG DISPOSAL WORKS           MR SC NZWANA              .00       .00       .00       .00       .00                 .00               36.00   1757.52     12.00   1171.56            48.00   2929.08    N</t>
  </si>
  <si>
    <t>ENG DISPOSAL WORKS           MR M JANUARY            14.00   1542.45     19.00   2791.10       .00                 .00                 .00       .00       .00       .00            33.00   4333.55    Y</t>
  </si>
  <si>
    <t>ENG DISPOSAL WORKS           MR SG NKOLONGO          33.00   5705.37       .00       .00       .00                 .00               36.00   2074.68     12.00   1383.12            81.00   9163.17    Y</t>
  </si>
  <si>
    <t>ENG DISPOSAL WORKS           MR S METHUSI             5.50   1803.95      8.00   3498.56       .00                 .00                 .00       .00       .00       .00            13.50   5302.51    N</t>
  </si>
  <si>
    <t>ENG DISPOSAL WORKS           MRS S SOMAGU              .00       .00       .00       .00       .00                 .00               24.00   1632.96     24.00   3265.68            48.00   4898.64    Y</t>
  </si>
  <si>
    <t>ENG DISPOSAL WORKS           MR L PLANGA               .00       .00       .00       .00       .00                 .00               36.00   1322.28       .00       .00            36.00   1773.00    Y</t>
  </si>
  <si>
    <t>ENG DISPOSAL WORKS           MR MS MAZUNGULA           .00       .00       .00       .00       .00                 .00               24.00    881.52     24.00   1762.80            48.00   2644.32</t>
  </si>
  <si>
    <t>ENG DISPOSAL WORKS                                  100.50  15304.87     58.00  11028.96       .00                 .00              216.00  10596.12     96.00   9837.96           470.50  48796.15</t>
  </si>
  <si>
    <t>ENG SEWER RETICULATION       MR R FRANCIS            20.00   4383.30       .00       .00       .00                 .00               24.00   1753.44     24.00   3506.64            68.00   9643.38    N</t>
  </si>
  <si>
    <t>ENG SEWER RETICULATION       MR Z JAMES               8.00    881.40     16.00   2350.40       .00                 .00                 .00       .00       .00       .00            24.00   3231.80    Y</t>
  </si>
  <si>
    <t>ENG SEWER RETICULATION       MR JR RALO               3.50    385.61       .00       .00       .00                 .00                 .00       .00       .00       .00             3.50    385.61    Y</t>
  </si>
  <si>
    <t>ENG SEWER RETICULATION       MR ME NTLANJENI         30.00   6441.00     36.50   2147.00       .00                 .00                 .00       .00       .00       .00            66.50   8588.00    N</t>
  </si>
  <si>
    <t>ENG SEWER RETICULATION       MR N KRIEL              22.50   4021.39      3.00   1624.10       .00                 .00                 .00       .00       .00       .00            25.50   5645.49</t>
  </si>
  <si>
    <t>ENG SEWER RETICULATION                               84.00  16112.70     55.50   6121.50       .00                 .00               24.00   1753.44     24.00   3506.64           187.50  27494.28</t>
  </si>
  <si>
    <t>ENG STR FOOTPATHS GUTTERS    MR VJ JONAS             23.00   4159.08     19.50   2618.68       .00                 .00                 .00       .00       .00       .00            42.50   6777.76</t>
  </si>
  <si>
    <t>ENG STR FOOTPATHS GUTTERS    MR SE KONDILE           18.00   1983.15      8.00   1175.20       .00                 .00                 .00       .00       .00       .00            26.00   3158.35</t>
  </si>
  <si>
    <t>ENG STR FOOTPATHS GUTTERS                            41.00   6142.23     27.50   3793.88       .00                 .00                 .00       .00       .00       .00            68.50   9936.11</t>
  </si>
  <si>
    <t>TOWN PLANNING                MS T MAGILINDANE        21.50   2863.80       .00       .00       .00                 .00                 .00       .00       .00       .00            21.50   2863.80</t>
  </si>
  <si>
    <t>TOWN PLANNING                                        21.50   2863.80       .00       .00       .00                 .00                 .00       .00       .00       .00            21.50   2863.80</t>
  </si>
  <si>
    <t>01 MAKANA MUNICIPALITY-SAL                OVERIME HOURS REPORT                  PRINTED ON 2023/06/1(10:36)  FOR 2023/05/25        PAGE     3</t>
  </si>
  <si>
    <t>WATER CONSERVATION PURIF     MR MM MAKOMBE           24.00   4149.36      7.00   1613.64       .00                 .00                 .00       .00       .00       .00            31.00   5763.00    N</t>
  </si>
  <si>
    <t>WATER CONSERVATION PURIF     MR NW SKEPE             31.00   3415.43      6.00    881.40       .00                 .00                 .00       .00       .00       .00            37.00   1872.98</t>
  </si>
  <si>
    <t>WATER CONSERVATION PURIF     MR ZP DAVANE            49.50   8977.20     24.00       .00       .00                 .00                 .00       .00       .00       .00            73.50   8977.20    N</t>
  </si>
  <si>
    <t>WATER CONSERVATION PURIF     MR TJ JILANA            24.00   3598.92     24.00   3199.04       .00                 .00               36.00   1799.64     24.00   2399.28           108.00  11898.32    N</t>
  </si>
  <si>
    <t>WATER CONSERVATION PURIF     MR Z NGUMBELA            4.00    440.70       .00       .00       .00                 .00                 .00       .00       .00       .00             4.00    440.70    Y</t>
  </si>
  <si>
    <t>WATER CONSERVATION PURIF     MS KM MADINDA             .00       .00       .00       .00       .00                 .00               72.00   5515.92       .00       .00            72.00   7318.80    Y</t>
  </si>
  <si>
    <t>WATER CONSERVATION PURIF     MR H MARAMBANA            .00       .00       .00       .00       .00                 .00               36.00   2074.68     12.00   1383.12            48.00   4133.88    Y</t>
  </si>
  <si>
    <t>WATER CONSERVATION PURIF     MR FN MAVELA              .00       .00       .00       .00       .00                 .00               24.00   1838.64     12.00   1838.52            36.00   4353.24    Y</t>
  </si>
  <si>
    <t>WATER CONSERVATION PURIF     MS N MNGXUMA             8.00   1383.12     16.00   3688.32       .00                 .00                 .00       .00       .00       .00            24.00   5071.44    N</t>
  </si>
  <si>
    <t>WATER CONSERVATION PURIF     MR NM NDOLO             36.00   9509.78      5.00   3688.64       .00                 .00                 .00       .00       .00       .00            41.00  13198.42    N</t>
  </si>
  <si>
    <t>WATER CONSERVATION PURIF     MR MG FAKU              27.00   2905.07     19.00   1864.98       .00                 .00                 .00       .00       .00       .00            46.00   4770.05    N</t>
  </si>
  <si>
    <t>WATER CONSERVATION PURIF     MR B SPEELMAN           26.00   2797.47      2.00    581.87       .00                 .00                 .00       .00       .00       .00            28.00   3379.34    N</t>
  </si>
  <si>
    <t>WATER CONSERVATION PURIF     MR X NTETHE              8.00    860.77     12.00   1721.52       .00                 .00                 .00       .00       .00       .00            20.00   2582.29    Y</t>
  </si>
  <si>
    <t>WATER CONSERVATION PURIF     MR A HELENI               .00       .00       .00       .00       .00                 .00               12.00    440.76     12.00    881.40            24.00   2223.60    Y</t>
  </si>
  <si>
    <t>WATER CONSERVATION PURIF     MR M TOKOTA             21.00   3630.69     10.00   2305.20       .00                 .00                 .00       .00       .00       .00            31.00   5935.89    N</t>
  </si>
  <si>
    <t>WATER CONSERVATION PURIF     MR T BAVUMA               .00       .00       .00       .00       .00                 .00               12.00    440.76     12.00    881.40            24.00   2448.96    Y</t>
  </si>
  <si>
    <t>WATER CONSERVATION PURIF     MR M MBEKELE            15.00   1613.93     25.00   3586.50       .00                 .00                 .00       .00       .00       .00            40.00   5200.43    Y</t>
  </si>
  <si>
    <t>WATER CONSERVATION PURIF     MR MI KOM                6.50    699.37       .00       .00       .00                 .00                 .00       .00       .00       .00             6.50    699.37    N</t>
  </si>
  <si>
    <t>WATER CONSERVATION PURIF     MR J LEON               16.50   8903.84     24.00   8759.76       .00                 .00                 .00       .00       .00       .00            40.50  17663.60    N</t>
  </si>
  <si>
    <t>WATER CONSERVATION PURIF     MR AS BOTILE              .00       .00       .00       .00       .00                 .00               24.00   1117.44     36.00   3352.32            60.00   5371.20    Y</t>
  </si>
  <si>
    <t>WATER CONSERVATION PURIF     MR OO MBOMBO            12.00   3525.60     48.00   4113.20       .00                 .00               36.00   1322.28     24.00   1762.80           120.00  12639.44    N</t>
  </si>
  <si>
    <t>WATER CONSERVATION PURIF     MS N FIHLANI            12.00   1202.58     12.00   1603.44       .00                 .00                 .00       .00       .00       .00            24.00   2806.02    N</t>
  </si>
  <si>
    <t>WATER CONSERVATION PURIF                            320.50  57613.83    234.00  37607.51       .00                 .00              252.00  14550.12    132.00  12498.84           938.50 128748.17</t>
  </si>
  <si>
    <t>WATER JAMES KLEYNHANS        MR ZR ADAM              12.00   2248.02       .00       .00       .00                 .00               12.00    749.40     24.00   2997.36            48.00   6896.22    Y</t>
  </si>
  <si>
    <t>WATER JAMES KLEYNHANS        MS N GONGQOBE             .00       .00       .00       .00       .00                 .00               36.00   2630.16     24.00   3506.64            60.00   6812.88    Y</t>
  </si>
  <si>
    <t>WATER JAMES KLEYNHANS        MR SS MTONGA            37.00  10279.16      4.00   1502.44       .00                 .00                 .00       .00       .00       .00            41.00  11781.60    N</t>
  </si>
  <si>
    <t>WATER JAMES KLEYNHANS        MR MM MGOGOSHE            .00       .00       .00       .00       .00                 .00               36.00   2449.44     24.00   3265.68            60.00   6841.92    Y</t>
  </si>
  <si>
    <t>WATER JAMES KLEYNHANS        MR ME BANISI              .00       .00       .00       .00       .00                 .00               24.00   1383.12       .00       .00            24.00   1608.48    Y</t>
  </si>
  <si>
    <t>WATER JAMES KLEYNHANS        MR MN MANTLA              .00       .00       .00       .00       .00                 .00               60.00   3457.80     24.00   2766.24            84.00   7914.24    Y</t>
  </si>
  <si>
    <t>01 MAKANA MUNICIPALITY-SAL                OVERIME HOURS REPORT                  PRINTED ON 2023/06/1(10:36)  FOR 2023/05/25        PAGE     4</t>
  </si>
  <si>
    <t>WATER JAMES KLEYNHANS        MR NL SMILE             44.00   6915.60       .00       .00       .00                 .00               36.00   2074.68     12.00   1383.12            92.00  11950.92</t>
  </si>
  <si>
    <t>WATER JAMES KLEYNHANS        MR BW MONDI             12.00   1202.58       .00       .00       .00                 .00               60.00   2004.60     24.00   1603.44            96.00   6388.14</t>
  </si>
  <si>
    <t>WATER JAMES KLEYNHANS                               105.00  20645.36      4.00   1502.44       .00                 .00              264.00  14749.20    132.00  15522.48           505.00  60194.40</t>
  </si>
  <si>
    <t>WATER RETICULATION           MR D NGQINZI            19.00   3084.91     25.00   3084.90       .00                 .00                 .00       .00       .00       .00            44.00   6169.81    N</t>
  </si>
  <si>
    <t>WATER RETICULATION           MR L PETER              21.30   5438.31     29.30   3467.90       .00                 .00                 .00       .00       .00       .00            50.60   8906.21    N</t>
  </si>
  <si>
    <t>WATER RETICULATION           MR EM RALO              19.00   4611.00     13.00   3319.92       .00                 .00                 .00       .00       .00       .00            32.00   7930.92    N</t>
  </si>
  <si>
    <t>WATER RETICULATION           MR A HAWULANA           30.00   5233.31      4.00   2570.75       .00                 .00                 .00       .00       .00       .00            34.00   7804.06    N</t>
  </si>
  <si>
    <t>WATER RETICULATION           MR S JACK                9.00   2203.51     24.00   3525.60       .00                 .00                 .00       .00       .00       .00            33.00   5729.11    Y</t>
  </si>
  <si>
    <t>WATER RETICULATION           MR M MNTWINI            20.00  12337.50      7.00   3948.00       .00                 .00                 .00       .00       .00       .00            27.00  16285.50    N</t>
  </si>
  <si>
    <t>WATER RETICULATION           MR P KRALO              32.00   5402.88       .00       .00       .00                 .00                 .00       .00       .00       .00            32.00   5402.88    Y</t>
  </si>
  <si>
    <t>WATER RETICULATION           MR KB MANYATI            3.00    689.45      5.00   1532.10       .00                 .00                 .00       .00       .00       .00             8.00   2221.55    Y</t>
  </si>
  <si>
    <t>WATER RETICULATION           MR L MLOLA              26.00   5835.18     16.00   4189.36       .00                 .00                 .00       .00       .00       .00            42.00  10024.54    N</t>
  </si>
  <si>
    <t>WATER RETICULATION           MR MT MFECANE           15.00  10027.62      6.00   2305.20       .00                 .00                 .00       .00       .00       .00            21.00  12332.82    N</t>
  </si>
  <si>
    <t>WATER RETICULATION           MR LM DLAMINI             .00       .00      9.00   4872.24       .00                 .00                 .00       .00       .00       .00             9.00   4872.24    N</t>
  </si>
  <si>
    <t>WATER RETICULATION           MR A BRUINTJIES         26.00   2605.59     36.00   1870.68       .00                 .00                 .00       .00       .00       .00            62.00   4476.27    N</t>
  </si>
  <si>
    <t>WATER RETICULATION           MR C BASSON             41.00   6916.20     33.50       .00       .00                 .00                 .00       .00       .00       .00            74.50   6916.20    N</t>
  </si>
  <si>
    <t>WATER RETICULATION           MR MN NTLOKWANA         30.00   3006.46      7.00   1210.05       .00                 .00                 .00       .00       .00       .00            37.00   4216.51    N</t>
  </si>
  <si>
    <t>WATER RETICULATION           MRS F HLANGANA          36.00   3607.75       .00       .00       .00                 .00                 .00       .00       .00       .00            36.00   3607.75    N</t>
  </si>
  <si>
    <t>WATER RETICULATION           MS N KAYINGANA          31.00   3106.67      6.00    801.72       .00                 .00                 .00       .00       .00       .00            37.00   3908.39</t>
  </si>
  <si>
    <t>WATER RETICULATION           MRS N MANTLA            36.00   3607.74       .00       .00       .00                 .00                 .00       .00       .00       .00            36.00   4396.50    Y</t>
  </si>
  <si>
    <t>WATER RETICULATION           MRS NJ SUKULA           10.00   1002.15     16.50   2204.73       .00                 .00                 .00       .00       .00       .00            26.50   3206.88    Y</t>
  </si>
  <si>
    <t>WATER RETICULATION           MR MV NGUMBELA          21.00   2104.52      4.00    534.48       .00                 .00                 .00       .00       .00       .00            25.00   2639.00    Y</t>
  </si>
  <si>
    <t>WATER RETICULATION           MR PB DYUBULU           33.00   3635.78       .00       .00       .00                 .00               12.00    440.76     12.00    881.40            57.00   7098.86    Y</t>
  </si>
  <si>
    <t>WATER RETICULATION           MR S GQOSHA             11.00   1102.37     24.00   3206.88       .00                 .00                 .00       .00       .00       .00            35.00   4309.25    N</t>
  </si>
  <si>
    <t>WATER RETICULATION           MR SI DYONGOMAN          6.00    601.29       .00       .00       .00                 .00                 .00       .00       .00       .00             6.00    601.29</t>
  </si>
  <si>
    <t>WATER RETICULATION           MR S NQEBE              36.00   6224.04       .00       .00       .00                 .00               24.00   1383.12       .00       .00            60.00   8621.28    Y</t>
  </si>
  <si>
    <t>WATER RETICULATION           MS NT JACK              20.00   2004.30      5.00    668.10       .00                 .00                 .00       .00       .00       .00            25.00   2672.40</t>
  </si>
  <si>
    <t>WATER RETICULATION           MS P MKA                 6.00    601.29      2.00    541.95       .00                 .00                 .00       .00       .00       .00             8.00   1143.24    Y</t>
  </si>
  <si>
    <t>01 MAKANA MUNICIPALITY-SAL                OVERIME HOURS REPORT                  PRINTED ON 2023/06/1(10:36)  FOR 2023/05/25        PAGE     5</t>
  </si>
  <si>
    <t>WATER RETICULATION                                  537.30  94989.82    272.30  43854.56       .00                 .00               36.00   1823.88     12.00    881.40           857.60 145493.46</t>
  </si>
  <si>
    <t>ELECTRICITY DISTRIBUTION     MR DB GOMBA             12.50   1377.19       .00       .00       .00                 .00                 .00       .00       .00       .00            12.50   1466.40    Y</t>
  </si>
  <si>
    <t>ELECTRICITY DISTRIBUTION     MR L MBUYEPHI           38.50  11350.51      6.00   1334.43       .00                 .00                 .00       .00       .00       .00            44.50  12868.05    N</t>
  </si>
  <si>
    <t>ELECTRICITY DISTRIBUTION     MR LR PLAATJIE           7.00    847.98       .00       .00       .00                 .00                 .00       .00       .00       .00             7.00    847.98    Y</t>
  </si>
  <si>
    <t>ELECTRICITY DISTRIBUTION     MR X QHINGA             20.00   2203.50     15.00   2203.50       .00                 .00                 .00       .00       .00       .00            35.00   4472.73    Y</t>
  </si>
  <si>
    <t>ELECTRICITY DISTRIBUTION     MR AD SPHERE            31.50   4241.74      2.00    595.80       .00                 .00                 .00       .00       .00       .00            33.50   5011.26    N</t>
  </si>
  <si>
    <t>ELECTRICITY DISTRIBUTION     SN MATIWANA             28.00   3084.91     10.00   1469.00       .00                 .00                 .00       .00       .00       .00            38.00   4614.95    N</t>
  </si>
  <si>
    <t>ELECTRICITY DISTRIBUTION     MR A JUJU               20.50   2258.59      4.00    587.60       .00                 .00                 .00       .00       .00       .00            24.50   2930.70    Y</t>
  </si>
  <si>
    <t>ELECTRICITY DISTRIBUTION     MS N MKOKELI-NTLOKO     34.50   9141.12      4.00   1413.12       .00                 .00                 .00       .00       .00       .00            38.50  10671.62    N</t>
  </si>
  <si>
    <t>ELECTRICITY DISTRIBUTION     MISS NY KALASE          14.00   1542.45      8.00   1175.20       .00                 .00                 .00       .00       .00       .00            22.00   2773.99    N</t>
  </si>
  <si>
    <t>ELECTRICITY DISTRIBUTION     MR M DUDA               38.50   5875.29     14.00   1301.20       .00                 .00                 .00       .00       .00       .00            52.50   7392.46    N</t>
  </si>
  <si>
    <t>ELECTRICITY DISTRIBUTION     MR VX GONGQA            22.00   2930.40     16.00   2841.60       .00                 .00                 .00       .00       .00       .00            38.00   5842.43    N</t>
  </si>
  <si>
    <t>ELECTRICITY DISTRIBUTION     MR SA MAFANI             5.00    605.70      4.00    646.08       .00                 .00                 .00       .00       .00       .00             9.00   1251.78    Y</t>
  </si>
  <si>
    <t>ELECTRICITY DISTRIBUTION     MR DA DOUDES            20.00   2422.80     11.00   1947.28       .00                 .00                 .00       .00       .00       .00            31.00   4459.29    N</t>
  </si>
  <si>
    <t>ELECTRICITY DISTRIBUTION     MR MM NTSHOKO           16.50   1817.89     11.00   1615.90       .00                 .00                 .00       .00       .00       .00            27.50   3537.08    N</t>
  </si>
  <si>
    <t>ELECTRICITY DISTRIBUTION     MR S MTANA              11.50   1393.11     10.50   1695.96       .00                 .00                 .00       .00       .00       .00            22.00   3126.63    Y</t>
  </si>
  <si>
    <t>ELECTRICITY DISTRIBUTION     MR AP HLUTHA            35.00   6420.42     19.00    807.60       .00                 .00                 .00       .00       .00       .00            54.00   7420.52    N</t>
  </si>
  <si>
    <t>ELECTRICITY DISTRIBUTION     MR S LANGA              15.00   3701.25     13.00   4277.00       .00                 .00                 .00       .00       .00       .00            28.00   8001.73    Y</t>
  </si>
  <si>
    <t>ELECTRICITY DISTRIBUTION     MISS NA MLOTANA         18.00   4441.50       .00       .00       .00                 .00                 .00       .00       .00       .00            18.00   4572.96    Y</t>
  </si>
  <si>
    <t>ELECTRICITY DISTRIBUTION     MR TH HULUSHE           19.50   2306.95      8.00   1261.92       .00                 .00                 .00       .00       .00       .00            27.50   3667.47    Y</t>
  </si>
  <si>
    <t>ELECTRICITY DISTRIBUTION     MR SC RAMBA             27.50   6785.63       .00       .00       .00                 .00                 .00       .00       .00       .00            27.50   6954.65    N</t>
  </si>
  <si>
    <t>ELECTRICITY DISTRIBUTION     MISS N COSSIE            9.00    923.40      5.00    684.00       .00                 .00                 .00       .00       .00       .00            14.00   1616.79    Y</t>
  </si>
  <si>
    <t>ELECTRICITY DISTRIBUTION     MR L TYALA               8.00    801.72     15.00   2004.30       .00                 .00                 .00       .00       .00       .00            23.00   2806.02    N</t>
  </si>
  <si>
    <t>ELECTRICITY DISTRIBUTION     MR N LUPUWANA           20.00   4935.00     15.00   4935.00       .00                 .00                 .00       .00       .00       .00            35.00   9926.34    N</t>
  </si>
  <si>
    <t>ELECTRICITY DISTRIBUTION     MR S SOMYA              25.50   7374.38     12.00   4140.00       .00                 .00                 .00       .00       .00       .00            37.50  11598.89    N</t>
  </si>
  <si>
    <t>ELECTRICITY DISTRIBUTION     MR KR NGONYAMA          17.00   7155.75       .00   2632.00       .00                 .00                 .00       .00       .00       .00            17.00   9895.74    Y</t>
  </si>
  <si>
    <t>ELECTRICITY DISTRIBUTION                            514.50  95939.18    202.50  39568.49       .00                 .00                 .00       .00       .00       .00           717.00 137728.46</t>
  </si>
  <si>
    <t>CORPORATE SERVICES           MS W TINISE              7.00    932.40       .00       .00       .00                 .00                 .00       .00       .00       .00             7.00    932.40</t>
  </si>
  <si>
    <t>01 MAKANA MUNICIPALITY-SAL                OVERIME HOURS REPORT                  PRINTED ON 2023/06/1(10:36)  FOR 2023/05/25        PAGE     6</t>
  </si>
  <si>
    <t>CORPORATE SERVICES           MISS NO LURWAYI         21.50   2154.62       .00       .00       .00                 .00                 .00       .00       .00       .00            21.50   2154.62</t>
  </si>
  <si>
    <t>CORPORATE SERVICES                                   28.50   3087.02       .00       .00       .00                 .00                 .00       .00       .00       .00            28.50   3087.02</t>
  </si>
  <si>
    <t>CITY HALL &amp; OFFICES          MISS P BUWA              8.50    872.10      5.50    752.40       .00                 .00                 .00       .00       .00       .00            14.00   1624.50</t>
  </si>
  <si>
    <t>CITY HALL &amp; OFFICES                                   8.50    872.10      5.50    752.40       .00                 .00                 .00       .00       .00       .00            14.00   1624.50</t>
  </si>
  <si>
    <t>COMMUNITY HALLS              MR VM NQEBEYA           32.00   4914.24      3.00    830.50       .00                 .00                 .00       .00       .00       .00            35.00   5744.74</t>
  </si>
  <si>
    <t>COMMUNITY HALLS                                      32.00   4914.24      3.00    830.50       .00                 .00                 .00       .00       .00       .00            35.00   5744.74</t>
  </si>
  <si>
    <t>COUNCIL                      MR SW DYIRA             21.50   5833.38       .00       .00       .00                 .00                 .00       .00       .00       .00            21.50   5833.38</t>
  </si>
  <si>
    <t>COUNCIL                                              21.50   5833.38       .00       .00       .00                 .00                 .00       .00       .00       .00            21.50   5833.38</t>
  </si>
  <si>
    <t>FINANCE ADMINISTRATION       MR L MAGALELA           12.00   1453.68     10.00   1615.20       .00                 .00                 .00       .00       .00       .00            22.00   3087.66</t>
  </si>
  <si>
    <t>FINANCE ADMINISTRATION                               12.00   1453.68     10.00   1615.20       .00                 .00                 .00       .00       .00       .00            22.00   3087.66</t>
  </si>
  <si>
    <t>CARAVAN PARK                 MR ZG MAGOPENI          12.00   1453.68     15.00   2422.80       .00                 .00                 .00       .00       .00       .00            27.00   3876.48    0</t>
  </si>
  <si>
    <t>CARAVAN PARK                                         12.00   1453.68     15.00   2422.80       .00                 .00                 .00       .00       .00       .00            27.00   3876.48</t>
  </si>
  <si>
    <t>CEMETERIES                   MR SE KULA              26.00   3225.30     14.00   2315.60       .00                 .00                 .00       .00       .00       .00            40.00   5540.90</t>
  </si>
  <si>
    <t>CEMETERIES                   MS V DYANTYI            18.00   1983.15     18.00   2644.20       .00                 .00                 .00       .00       .00       .00            36.00   4627.35</t>
  </si>
  <si>
    <t>CEMETERIES                                           44.00   5208.45     32.00   4959.80       .00                 .00                 .00       .00       .00       .00            76.00  10168.25</t>
  </si>
  <si>
    <t>COMMONAGE                    MR V KONDILE            32.30   3182.20       .00       .00       .00                 .00                 .00       .00       .00       .00            32.30   3182.20</t>
  </si>
  <si>
    <t>COMMONAGE                                            32.30   3182.20       .00       .00       .00                 .00                 .00       .00       .00       .00            32.30   3182.20</t>
  </si>
  <si>
    <t>DOMESTIC REFUSE              MS NJ CHRISJAN           8.50   1469.57      4.00    922.08       .00                 .00                 .00       .00       .00       .00            12.50   2391.65</t>
  </si>
  <si>
    <t>DOMESTIC REFUSE              MR MW NTSHOKO           20.00   4061.34     39.30   6092.01       .00                 .00                 .00       .00       .00       .00            59.30  10153.35    N</t>
  </si>
  <si>
    <t>DOMESTIC REFUSE                                      28.50   5530.91     43.30   7014.09       .00                 .00                 .00       .00       .00       .00            71.80  12545.00</t>
  </si>
  <si>
    <t>01 MAKANA MUNICIPALITY-SAL                OVERIME HOURS REPORT                  PRINTED ON 2023/06/1(10:36)  FOR 2023/05/25        PAGE     7</t>
  </si>
  <si>
    <t>PARKS TRANSPORT              MR NM TATA              18.00   2699.19     18.00   3598.92       .00                 .00                 .00       .00       .00       .00            36.00   6298.11</t>
  </si>
  <si>
    <t>PARKS TRANSPORT              MR M MAGWALA            26.00   3302.91     14.00   2371.32       .00                 .00                 .00       .00       .00       .00            40.00   5674.23</t>
  </si>
  <si>
    <t>PARKS TRANSPORT              MISS NO NDWAYANA        18.00   1803.87     18.00   2405.16       .00                 .00                 .00       .00       .00       .00            36.00   4209.03</t>
  </si>
  <si>
    <t>PARKS TRANSPORT                                      62.00   7805.97     50.00   8375.40       .00                 .00                 .00       .00       .00       .00           112.00  16181.37</t>
  </si>
  <si>
    <t>FIRE CONTROL                 MR VD VATELA            11.30   2340.97      3.00   1272.62       .00                 .00               48.00   3314.88     24.00   3314.64            86.30  10243.11    Y</t>
  </si>
  <si>
    <t>FIRE CONTROL                 MR FM MAPALING          10.00   2388.60       .00       .00       .00                 .00               24.00   1910.88     24.00   3821.76            58.00   8121.24    Y</t>
  </si>
  <si>
    <t>FIRE CONTROL                 MR GH FELIX             10.30   1895.25       .00       .00       .00                 .00               48.00   2944.32     24.00   2944.08            82.30   7783.65    Y</t>
  </si>
  <si>
    <t>FIRE CONTROL                 MR M MANKAYI              .00       .00       .00       .00       .00                 .00               24.00   1472.16     12.00   1472.04            36.00   2944.20    Y</t>
  </si>
  <si>
    <t>FIRE CONTROL                 MR ME TEMBENI             .00       .00       .00       .00       .00                 .00               12.00    736.08     12.00   1472.04            24.00   2208.12    Y</t>
  </si>
  <si>
    <t>FIRE CONTROL                 MR MR NTSHO             10.00   2071.65       .00       .00       .00                 .00               24.00   1657.44     24.00   3314.64            58.00   7043.73    Y</t>
  </si>
  <si>
    <t>FIRE CONTROL                 MR TJ SMAYILE            2.30    461.64       .00       .00       .00                 .00               36.00   2408.76     24.00   3211.44            62.30   6081.84    Y</t>
  </si>
  <si>
    <t>FIRE CONTROL                 MISS N NGQAKAYI           .00       .00       .00       .00       .00                 .00               24.00   1657.44     12.00   1657.32            36.00   3314.76    Y</t>
  </si>
  <si>
    <t>FIRE CONTROL                 MR MEB BOOI               .00       .00       .00       .00       .00                 .00                2.00    120.86     12.00   1450.32            14.00   1571.18    Y</t>
  </si>
  <si>
    <t>FIRE CONTROL                 MR AT BOMA               2.00    401.43       .00       .00       .00                 .00               24.00   1605.84     24.00   3211.44            50.00   5218.71    Y</t>
  </si>
  <si>
    <t>FIRE CONTROL                 MR M MARAWU              8.00   1371.00       .00       .00       .00                 .00               24.00   1371.12     12.00   1371.00            44.00   4113.12    Y</t>
  </si>
  <si>
    <t>FIRE CONTROL                 MRS PL MBANE              .00       .00       .00       .00       .00                 .00               24.00   1605.84     24.00   3211.44            48.00   4817.28    Y</t>
  </si>
  <si>
    <t>FIRE CONTROL                 MRS NP NGCESE            2.00    373.86       .00       .00       .00                 .00               24.00   1495.44     12.00   1495.44            38.00   3364.74    Y</t>
  </si>
  <si>
    <t>FIRE CONTROL                 MS NJ SIKO               8.00   1470.36       .00       .00       .00                 .00               24.00   1470.48     24.00   2940.72            56.00   5881.56    Y</t>
  </si>
  <si>
    <t>FIRE CONTROL                 MR NA SCHEEPERS           .00       .00       .00       .00       .00                 .00               24.00   1580.64     12.00   1580.64            36.00   3161.28    Y</t>
  </si>
  <si>
    <t>FIRE CONTROL                 MR QW SKEYI              8.00   1543.56       .00       .00       .00                 .00               24.00   1543.68     24.00   3087.12            56.00   6174.36    Y</t>
  </si>
  <si>
    <t>FIRE CONTROL                 MS NVM MKELE            10.00   1840.05       .00       .00       .00                 .00               24.00   1472.16     24.00   2944.08            58.00   6256.29    Y</t>
  </si>
  <si>
    <t>FIRE CONTROL                 MS T SOBIKWA              .00       .00       .00       .00       .00                 .00               24.00   1144.32     12.00   1144.20            36.00   2288.52</t>
  </si>
  <si>
    <t>FIRE CONTROL                 MRS NJ SOMEKETA          3.00    642.11      3.00   1157.47       .00                 .00               48.00   3424.80     24.00   3424.56            78.00   8648.94    Y</t>
  </si>
  <si>
    <t>FIRE CONTROL                 MR T KASPER              8.00   1383.12       .00       .00       .00                 .00               24.00   1383.12     12.00   1383.12            44.00   4149.36    Y</t>
  </si>
  <si>
    <t>FIRE CONTROL                 MR D MKHAZA              8.00   1383.12       .00       .00       .00                 .00               24.00   1383.12     12.00   1383.12            44.00   4149.36    Y</t>
  </si>
  <si>
    <t>FIRE CONTROL                 MR AS NQOKOQA             .00       .00       .00       .00       .00                 .00               36.00   2281.32     24.00   3041.76            60.00   5323.08    Y</t>
  </si>
  <si>
    <t>01 MAKANA MUNICIPALITY-SAL                OVERIME HOURS REPORT                  PRINTED ON 2023/06/1(10:36)  FOR 2023/05/25        PAGE     8</t>
  </si>
  <si>
    <t>FIRE CONTROL                 MRS VJ JEZI              8.00   1144.21       .00       .00       .00                 .00               24.00   1144.32     24.00   2288.40            56.00   4576.93    Y</t>
  </si>
  <si>
    <t>FIRE CONTROL                 MR L SONGONGO             .00       .00       .00       .00       .00                 .00               24.00   1144.32     12.00   1144.20            36.00   2288.52    Y</t>
  </si>
  <si>
    <t>FIRE CONTROL                 MR NT TLANJENI            .00       .00       .00       .00       .00                 .00               36.00   2074.68     24.00   2766.24            60.00   4840.92    Y</t>
  </si>
  <si>
    <t>FIRE CONTROL                 MS NC HAARMANS            .00       .00       .00       .00       .00                 .00               48.00   2234.88     24.00   2234.88            72.00   4469.76</t>
  </si>
  <si>
    <t>FIRE CONTROL                 MS F BOOI                 .00       .00       .00       .00       .00                 .00                 .00       .00     12.00   1117.44            12.00   1117.44</t>
  </si>
  <si>
    <t>FIRE CONTROL                 MR BL LOMBO              8.00   1065.60       .00       .00       .00                 .00               24.00   1065.60     24.00   2131.20            56.00   4262.40</t>
  </si>
  <si>
    <t>FIRE CONTROL                 MR EA BOBATYANI         10.30   1371.96       .00       .00       .00                 .00               48.00   2131.20     24.00   2131.20            82.30   5634.36</t>
  </si>
  <si>
    <t>FIRE CONTROL                                        135.20  24754.21      6.00   2430.09       .00                 .00              854.00  51473.78    576.00  69679.32          1571.20 148337.40</t>
  </si>
  <si>
    <t>SANITATION GENERAL           MR JL THOMAS            22.00   4821.63      8.00   2337.76       .00                 .00                 .00       .00       .00       .00            30.00   7159.39</t>
  </si>
  <si>
    <t>SANITATION GENERAL           MR S JACK                4.00    440.70      4.00    587.60       .00                 .00                 .00       .00       .00       .00             8.00   1028.30</t>
  </si>
  <si>
    <t>SANITATION GENERAL           MR YS JONGILE           15.00   1998.00     12.00   2131.20       .00                 .00                 .00       .00       .00       .00            27.00   4129.20</t>
  </si>
  <si>
    <t>SANITATION GENERAL                                   41.00   7260.33     24.00   5056.56       .00                 .00                 .00       .00       .00       .00            65.00  12316.89</t>
  </si>
  <si>
    <t>TRAFFIC                      MR SN WALTERS           11.00   2714.25       .00       .00       .00                 .00                 .00       .00       .00       .00            11.00   2770.59</t>
  </si>
  <si>
    <t>TRAFFIC                      MR STM JACOBS           21.00   4286.21      6.00   2207.64       .00                 .00                6.00    408.24       .00       .00            33.00   6920.87</t>
  </si>
  <si>
    <t>TRAFFIC                      MS Z MBULALI             9.00   1556.01       .00       .00       .00                 .00                 .00       .00       .00       .00             9.00   1556.01</t>
  </si>
  <si>
    <t>TRAFFIC                      MR UR AUSTIN            25.00   4322.25     12.00   3009.70       .00                 .00                 .00       .00       .00       .00            37.00   7331.95</t>
  </si>
  <si>
    <t>TRAFFIC                      MR KG REDCLIFFE         17.00   2939.13      9.00   2318.14       .00                 .00                 .00       .00       .00       .00            26.00   5257.27</t>
  </si>
  <si>
    <t>TRAFFIC                      MS NZ MPAMBANI           7.00   1181.88      3.00    913.11       .00                 .00                3.00    168.84       .00       .00            13.00   2273.22</t>
  </si>
  <si>
    <t>TRAFFIC                                              90.00  16999.73     30.00   8448.59       .00                 .00                9.00    577.08       .00       .00           129.00  26109.91</t>
  </si>
  <si>
    <t>SPORTS GROUNDS               MISS NJ PLANGA          26.00   2605.59     14.00   1870.68       .00                 .00                 .00       .00       .00       .00            40.00   4476.27</t>
  </si>
  <si>
    <t>SPORTS GROUNDS               MR NG GEORGE            22.00   2204.73     18.00   2405.16       .00                 .00                 .00       .00       .00       .00            40.00   4609.89</t>
  </si>
  <si>
    <t>SPORTS GROUNDS               MR L BUDAZA             26.50   2655.70     10.00   1336.20       .00                 .00                 .00       .00       .00       .00            36.50   3991.90</t>
  </si>
  <si>
    <t>SPORTS GROUNDS               MR M GOLIATH            27.00   2705.81       .00       .00       .00                 .00                 .00       .00       .00       .00            27.00   2705.81</t>
  </si>
  <si>
    <t>SPORTS GROUNDS               MR S NDZANZDE           30.50   3908.39     24.00   1811.34       .00                 .00                 .00       .00       .00       .00            54.50   5719.73</t>
  </si>
  <si>
    <t>SPORTS GROUNDS                                      160.00  17472.14     78.00   9361.62       .00                 .00                 .00       .00       .00       .00           238.00  26833.76</t>
  </si>
  <si>
    <t>01 MAKANA MUNICIPALITY-SAL                OVERIME HOURS REPORT                  PRINTED ON 2023/06/1(10:36)  FOR 2023/05/25        PAGE     9</t>
  </si>
  <si>
    <t>STR ISLANDS &amp; VERGES         MR MW KONDILE           12.00   1466.82     15.00   2444.70       .00                 .00                 .00       .00       .00       .00            27.00   3911.52    0</t>
  </si>
  <si>
    <t>STR ISLANDS &amp; VERGES         MR ME MILA              12.00   1676.16     15.00   2793.60       .00                 .00                 .00       .00       .00       .00            27.00   4469.76    0</t>
  </si>
  <si>
    <t>STR ISLANDS &amp; VERGES         MR AP PISTOLI           12.00   1560.78     15.00   2601.30       .00                 .00                 .00       .00       .00       .00            27.00   4162.08    0</t>
  </si>
  <si>
    <t>STR ISLANDS &amp; VERGES         MR LA BOOMS             17.00   2211.11     15.00   2601.30       .00                 .00                 .00       .00       .00       .00            32.00   4812.41</t>
  </si>
  <si>
    <t>STR ISLANDS &amp; VERGES         MR Q KRALO              12.00   1560.78     15.00   2601.30       .00                 .00                 .00       .00       .00       .00            27.00   4162.08</t>
  </si>
  <si>
    <t>STR ISLANDS &amp; VERGES         MR M MADYO              32.00   4262.40      8.00   1420.80       .00                 .00                 .00       .00       .00       .00            40.00   5683.20</t>
  </si>
  <si>
    <t>STR ISLANDS &amp; VERGES         MS N MZOZOYANA          18.00   2079.54     18.00   2772.72       .00                 .00                 .00       .00       .00       .00            36.00   4852.26</t>
  </si>
  <si>
    <t>STR ISLANDS &amp; VERGES         MR WA DURUWE            12.00   2392.02     15.00   3986.70       .00                 .00                 .00       .00       .00       .00            27.00   6378.72</t>
  </si>
  <si>
    <t>STR ISLANDS &amp; VERGES         MR S MATTHEWS           12.00   1322.10     15.00   2203.50       .00                 .00                 .00       .00       .00       .00            27.00   3525.60</t>
  </si>
  <si>
    <t>STR ISLANDS &amp; VERGES         MR L MALETHE            12.00   1322.10     15.00   2203.50       .00                 .00                 .00       .00       .00       .00            27.00   3525.60</t>
  </si>
  <si>
    <t>STR ISLANDS &amp; VERGES         MR MT SAKI              12.00   1202.58     15.00   2004.30       .00                 .00                 .00       .00       .00       .00            27.00   3206.88</t>
  </si>
  <si>
    <t>STR ISLANDS &amp; VERGES         MS L MINI               26.00   2605.59     14.00   1870.68       .00                 .00                 .00       .00       .00       .00            40.00   4476.27</t>
  </si>
  <si>
    <t>STR ISLANDS &amp; VERGES                                189.00  23661.98    175.00  29504.40       .00                 .00                 .00       .00       .00       .00           364.00  53166.38</t>
  </si>
  <si>
    <t>EXECUTIVE MAYOR              MS Y KHONZA             21.50   3717.14       .00       .00       .00                 .00                 .00       .00       .00       .00            21.50   3717.14    Y</t>
  </si>
  <si>
    <t>EXECUTIVE MAYOR              MR AA ADAM              21.50   4825.25       .00       .00       .00                 .00                 .00       .00       .00       .00            21.50   4825.25</t>
  </si>
  <si>
    <t>EXECUTIVE MAYOR                                      43.00   8542.39       .00       .00       .00                 .00                 .00       .00       .00       .00            43.00   8542.39</t>
  </si>
  <si>
    <t>MEDIA &amp; COMMUNICATION        MR AK MJEKULA           21.50   4601.75       .00       .00       .00                 .00                 .00       .00       .00       .00            21.50   4601.75</t>
  </si>
  <si>
    <t>MEDIA &amp; COMMUNICATION                                21.50   4601.75       .00       .00       .00                 .00                 .00       .00       .00       .00            21.50   4601.75</t>
  </si>
  <si>
    <t>SPEC PROG UNIT               MR SZ GQEKE             19.00   4916.25       .00       .00       .00                 .00                 .00       .00       .00       .00            19.00   4916.25</t>
  </si>
  <si>
    <t>SPEC PROG UNIT                                       19.00   4916.25       .00       .00       .00                 .00                 .00       .00       .00       .00            19.00   4916.25</t>
  </si>
  <si>
    <t xml:space="preserve">                                                   3038.30 519060.38   1500.10 249248.64       .00                 .00             1727.00  99672.98   1008.00 116076.00          7273.401007057.63</t>
  </si>
  <si>
    <t>01 MAKANA MUNICIPALITY-SAL                OVERIME HOURS REPORT                  PRINTED ON 2023/07/0(14:47)  FOR 2023/06/23        PAGE     1</t>
  </si>
  <si>
    <t>TECHNICAL ADMINISTRATION     MR MV TABATA            22.00   2481.27     12.00   1804.56       .00                 .00                 .00       .00       .00       .00            34.00   4285.83    N</t>
  </si>
  <si>
    <t>TECHNICAL ADMINISTRATION                             22.00   2481.27     12.00   1804.56       .00                 .00                 .00       .00       .00       .00            34.00   4285.83</t>
  </si>
  <si>
    <t>ENG DISTR PLANT              MR Z PAYI                7.00    771.23       .00       .00       .00                 .00                 .00       .00       .00       .00             7.00    771.23    N</t>
  </si>
  <si>
    <t>ENG DISTR PLANT                                       7.00    771.23       .00       .00       .00                 .00                 .00       .00       .00       .00             7.00    771.23</t>
  </si>
  <si>
    <t>ENG DISTR WORKSHOPS          MR SA MASOMA             1.50    436.39      1.00   1573.33       .00                 .00                 .00       .00       .00       .00             2.50   2009.72</t>
  </si>
  <si>
    <t>ENG DISTR WORKSHOPS          MR SM MARDON             6.00    726.84      1.50    655.12       .00                 .00                 .00       .00       .00       .00             7.50   1381.96</t>
  </si>
  <si>
    <t>ENG DISTR WORKSHOPS                                   7.50   1163.23      2.50   2228.45       .00                 .00                 .00       .00       .00       .00            10.00   3391.68</t>
  </si>
  <si>
    <t>ENG PAIL REMOVALS            MR VH NQEBEYA            7.00    771.23       .00       .00       .00                 .00                 .00       .00       .00       .00             7.00    771.23    N</t>
  </si>
  <si>
    <t>ENG PAIL REMOVALS            MR L NAZO               17.00   1703.66       .00       .00       .00                 .00                 .00       .00       .00       .00            17.00   1703.66    Y</t>
  </si>
  <si>
    <t>ENG PAIL REMOVALS            MR MK JACISA            16.00   1603.44      8.00   1068.96       .00                 .00                 .00       .00       .00       .00            24.00   2672.40    N</t>
  </si>
  <si>
    <t>ENG PAIL REMOVALS            MR V DOLO               19.00   1904.08      5.00    668.10       .00                 .00                 .00       .00       .00       .00            24.00   2572.18    Y</t>
  </si>
  <si>
    <t>ENG PAIL REMOVALS            MR TH KAMANA            22.00   2204.73      5.00    668.10       .00                 .00                 .00       .00       .00       .00            27.00   2872.83    Y</t>
  </si>
  <si>
    <t>ENG PAIL REMOVALS            MR SM MONKIE            22.00   2204.73      5.00    668.10       .00                 .00                 .00       .00       .00       .00            27.00   2872.83    N</t>
  </si>
  <si>
    <t>ENG PAIL REMOVALS            MR ME KULA               7.00    701.51       .00       .00       .00                 .00                 .00       .00       .00       .00             7.00    701.51    Y</t>
  </si>
  <si>
    <t>ENG PAIL REMOVALS            MR BR MGQOBELE          10.00   1002.15       .00       .00       .00                 .00                 .00       .00       .00       .00            10.00   1002.15    Y</t>
  </si>
  <si>
    <t>ENG PAIL REMOVALS                                   120.00  12095.53     23.00   3073.26       .00                 .00                 .00       .00       .00       .00           143.00  15168.79</t>
  </si>
  <si>
    <t>ENG SEWER ADMIN              MR S THETHANI           41.00   6915.60       .00       .00       .00                 .00               12.00    691.56     12.00   1383.12            65.00   8990.28    N</t>
  </si>
  <si>
    <t>ENG SEWER ADMIN              MR S NASE               40.50   6754.20      9.50       .00       .00                 .00                 .00       .00       .00       .00            50.00   6754.20    N</t>
  </si>
  <si>
    <t>ENG SEWER ADMIN              MR T RALO               17.00   1703.66       .00       .00       .00                 .00                 .00       .00       .00       .00            17.00   1703.66    Y</t>
  </si>
  <si>
    <t>ENG SEWER ADMIN              MR M VAMVA              22.00   3803.58      5.00   1152.60       .00                 .00                 .00       .00       .00       .00            27.00   4956.18    N</t>
  </si>
  <si>
    <t>ENG SEWER ADMIN                                     120.50  19177.04     14.50   1152.60       .00                 .00               12.00    691.56     12.00   1383.12           159.00  22404.32</t>
  </si>
  <si>
    <t>ENG DISPOSAL WORKS           MR M MZIZI                .00       .00       .00       .00       .00                 .00               12.00    599.88     12.00   1199.64            24.00   2588.28    N</t>
  </si>
  <si>
    <t>ENG DISPOSAL WORKS           MR TD SAKI                .00       .00       .00       .00       .00                 .00               36.00   1691.28       .00       .00            36.00   2592.72    Y</t>
  </si>
  <si>
    <t>ENG DISPOSAL WORKS           MR SC NZWANA              .00       .00       .00       .00       .00                 .00               12.00    585.84     12.00   1171.56            24.00   1757.40    N</t>
  </si>
  <si>
    <t>ENG DISPOSAL WORKS           MR SG NKOLONGO          33.00   5705.37     11.00   1613.64       .00                 .00               12.00    691.56     12.00   1383.12            68.00   9393.69    N</t>
  </si>
  <si>
    <t>01 MAKANA MUNICIPALITY-SAL                OVERIME HOURS REPORT                  PRINTED ON 2023/07/0(14:47)  FOR 2023/06/23        PAGE     2</t>
  </si>
  <si>
    <t>ENG DISPOSAL WORKS           MR S METHUSI            15.50   5083.85      6.00   2623.92       .00                 .00                 .00       .00       .00       .00            21.50   7707.77    N</t>
  </si>
  <si>
    <t>ENG DISPOSAL WORKS           MR L PLANGA               .00       .00       .00       .00       .00                 .00               12.00    440.76     12.00    881.40            24.00   2223.60    Y</t>
  </si>
  <si>
    <t>ENG DISPOSAL WORKS           MR MS MAZUNGULA           .00       .00       .00       .00       .00                 .00               36.00   1322.28       .00       .00            36.00   1322.28</t>
  </si>
  <si>
    <t>ENG DISPOSAL WORKS                                   48.50  10789.22     17.00   4237.56       .00                 .00              144.00   6964.56     48.00   4635.72           257.50  29218.70</t>
  </si>
  <si>
    <t>ENG SEWER RETICULATION       MR R FRANCIS            11.00   2410.82       .00       .00       .00                 .00               36.00   2630.16       .00       .00            47.00   5040.98    N</t>
  </si>
  <si>
    <t>ENG SEWER RETICULATION       MR JR RALO              11.00   1211.93      4.50    661.05       .00                 .00                 .00       .00       .00       .00            15.50   1872.98    Y</t>
  </si>
  <si>
    <t>ENG SEWER RETICULATION       MR ME NTLANJENI         17.00   2737.43     17.00   3649.90       .00                 .00                 .00       .00       .00       .00            34.00   6387.33    N</t>
  </si>
  <si>
    <t>ENG SEWER RETICULATION       MR N KRIEL               3.00    330.53       .00       .00       .00                 .00                 .00       .00       .00       .00             3.00    330.53</t>
  </si>
  <si>
    <t>ENG SEWER RETICULATION                               42.00   6690.71     21.50   4310.95       .00                 .00               36.00   2630.16       .00       .00            99.50  13631.82</t>
  </si>
  <si>
    <t>ENG STR FOOTPATHS GUTTERS    MR VJ JONAS              8.50    982.01      9.00   1386.36       .00                 .00                 .00       .00       .00       .00            17.50   2368.37</t>
  </si>
  <si>
    <t>ENG STR FOOTPATHS GUTTERS    MR SE KONDILE           28.00   3084.90       .00       .00       .00                 .00                 .00       .00       .00       .00            28.00   3084.90</t>
  </si>
  <si>
    <t>ENG STR FOOTPATHS GUTTERS                            36.50   4066.91      9.00   1386.36       .00                 .00                 .00       .00       .00       .00            45.50   5453.27</t>
  </si>
  <si>
    <t>WATER CONSERVATION PURIF     MR MM MAKOMBE            7.00   1210.23       .00       .00       .00                 .00                 .00       .00       .00       .00             7.00   1210.23    N</t>
  </si>
  <si>
    <t>WATER CONSERVATION PURIF     MR NW SKEPE             20.00   2203.50       .00       .00       .00                 .00                 .00       .00       .00       .00            20.00   2203.50</t>
  </si>
  <si>
    <t>WATER CONSERVATION PURIF     MR SM HANI                .00       .00       .00       .00       .00                 .00               36.00   2568.60       .00       .00            36.00   4033.44    Y</t>
  </si>
  <si>
    <t>WATER CONSERVATION PURIF     MR TJ JILANA              .00       .00       .00       .00       .00                 .00               36.00   1799.64     12.00   1199.64            48.00   4351.44    N</t>
  </si>
  <si>
    <t>WATER CONSERVATION PURIF     MS KM MADINDA             .00       .00       .00       .00       .00                 .00               36.00   2757.96       .00       .00            36.00   3546.72    Y</t>
  </si>
  <si>
    <t>WATER CONSERVATION PURIF     MR H MARAMBANA            .00       .00       .00       .00       .00                 .00               12.00    691.56     12.00   1383.12            24.00   2976.12    Y</t>
  </si>
  <si>
    <t>WATER CONSERVATION PURIF     MR FN MAVELA              .00       .00       .00       .00       .00                 .00               36.00   2757.96       .00       .00            36.00   3659.40    Y</t>
  </si>
  <si>
    <t>WATER CONSERVATION PURIF     MS N MNGXUMA            16.00   2766.24     24.00   5532.48       .00                 .00                 .00       .00       .00       .00            40.00   8298.72    N</t>
  </si>
  <si>
    <t>WATER CONSERVATION PURIF     MR B SPEELMAN           13.00   1398.74       .00       .00       .00                 .00                 .00       .00       .00       .00            13.00   1398.74    N</t>
  </si>
  <si>
    <t>WATER CONSERVATION PURIF     MR X NTETHE               .00       .00      9.00   1291.14       .00                 .00                 .00       .00       .00       .00             9.00   1291.14    Y</t>
  </si>
  <si>
    <t>WATER CONSERVATION PURIF     MR A HELENI               .00       .00       .00       .00       .00                 .00               36.00   1322.28       .00       .00            36.00   2111.04    Y</t>
  </si>
  <si>
    <t>WATER CONSERVATION PURIF     MR M TOKOTA             22.00   3803.58      5.00   1152.60       .00                 .00                 .00       .00       .00       .00            27.00   4956.18    N</t>
  </si>
  <si>
    <t>WATER CONSERVATION PURIF     MR T BAVUMA               .00       .00       .00       .00       .00                 .00               12.00    440.76       .00       .00            12.00   1342.20    Y</t>
  </si>
  <si>
    <t>01 MAKANA MUNICIPALITY-SAL                OVERIME HOURS REPORT                  PRINTED ON 2023/07/0(14:47)  FOR 2023/06/23        PAGE     3</t>
  </si>
  <si>
    <t>WATER CONSERVATION PURIF     MR M MBEKELE             4.00    430.38      9.00   1291.14       .00                 .00                 .00       .00       .00       .00            13.00   1721.52    Y</t>
  </si>
  <si>
    <t>WATER CONSERVATION PURIF     MR MI KOM               11.00   1183.55      4.50    645.57       .00                 .00                 .00       .00       .00       .00            15.50   1829.12    N</t>
  </si>
  <si>
    <t>WATER CONSERVATION PURIF     MR J LEON               23.00   3976.47     12.00   2766.24       .00                 .00                 .00       .00       .00       .00            35.00   6742.71    N</t>
  </si>
  <si>
    <t>WATER CONSERVATION PURIF     MR AS BOTILE              .00       .00       .00       .00       .00                 .00               36.00   1676.16     12.00   1117.44            48.00   3695.04    Y</t>
  </si>
  <si>
    <t>WATER CONSERVATION PURIF     MR OO MBOMBO              .00       .00       .00       .00       .00                 .00               36.00   1322.28     12.00    881.40            48.00   3443.16    N</t>
  </si>
  <si>
    <t>WATER CONSERVATION PURIF                            116.00  16972.69     63.50  12679.17       .00                 .00              276.00  15337.20     48.00   4581.60           503.50  58810.42</t>
  </si>
  <si>
    <t>WATER JAMES KLEYNHANS        MS N GONGQOBE             .00       .00       .00       .00       .00                 .00               12.00    876.72     12.00   1753.32            24.00   3531.48    Y</t>
  </si>
  <si>
    <t>WATER JAMES KLEYNHANS        MR SS MTONGA            29.00   8056.64      8.00   2963.36       .00                 .00                 .00       .00       .00       .00            37.00  11020.00    N</t>
  </si>
  <si>
    <t>WATER JAMES KLEYNHANS        MR ME BANISI              .00       .00       .00       .00       .00                 .00               12.00    691.56     12.00   1383.12            24.00   2976.12    Y</t>
  </si>
  <si>
    <t>WATER JAMES KLEYNHANS        MR MN MANTLA            36.00   6224.04       .00       .00       .00                 .00               12.00    691.56     12.00   1383.12            60.00   9200.16    N</t>
  </si>
  <si>
    <t>WATER JAMES KLEYNHANS        MR NL SMILE               .00       .00     11.00   2535.72       .00                 .00               12.00    691.56     12.00   1383.12            35.00   5511.84</t>
  </si>
  <si>
    <t>WATER JAMES KLEYNHANS        MR BW MONDI               .00       .00       .00       .00       .00                 .00               36.00   1202.76       .00       .00            36.00   2104.20</t>
  </si>
  <si>
    <t>WATER JAMES KLEYNHANS                                65.00  14280.68     19.00   5499.08       .00                 .00               96.00   4970.64     48.00   5902.68           228.00  36061.72</t>
  </si>
  <si>
    <t>WATER RETICULATION           MR D NGQINZI            21.50   2368.76       .00       .00       .00                 .00                 .00       .00       .00       .00            21.50   2368.76    N</t>
  </si>
  <si>
    <t>WATER RETICULATION           MR L PETER              31.00   3054.12      9.00   1182.24       .00                 .00                 .00       .00       .00       .00            40.00   4236.36    N</t>
  </si>
  <si>
    <t>WATER RETICULATION           MR EM RALO              19.00   1752.18     21.00   2582.16       .00                 .00                 .00       .00       .00       .00            40.00   4334.34    N</t>
  </si>
  <si>
    <t>WATER RETICULATION           MR MP MKALIPI           13.00   3059.16       .00       .00       .00                 .00                 .00       .00       .00       .00            13.00   3059.16    Y</t>
  </si>
  <si>
    <t>WATER RETICULATION           MR A HAWULANA           19.50   2148.41      9.50   1395.55       .00                 .00                 .00       .00       .00       .00            29.00   3543.96    N</t>
  </si>
  <si>
    <t>WATER RETICULATION           MR S JACK               29.00   3195.08     19.00   1615.90       .00                 .00                 .00       .00       .00       .00            48.00   4810.98    N</t>
  </si>
  <si>
    <t>WATER RETICULATION           MR M MNTWINI            20.00   4935.00       .00       .00       .00                 .00                 .00       .00       .00       .00            20.00   4935.00    N</t>
  </si>
  <si>
    <t>WATER RETICULATION           MR P KRALO              23.00   3883.32       .00       .00       .00                 .00                 .00       .00       .00       .00            23.00   3883.32    Y</t>
  </si>
  <si>
    <t>WATER RETICULATION           MR KB MANYATI           11.00   2527.97      4.50   1378.89       .00                 .00                 .00       .00       .00       .00            15.50   3906.86    Y</t>
  </si>
  <si>
    <t>WATER RETICULATION           MR L MLOLA              26.00   5835.18      8.00   2393.92       .00                 .00                 .00       .00       .00       .00            34.00   8229.10    N</t>
  </si>
  <si>
    <t>WATER RETICULATION           MR MT MFECANE           23.00   3976.47      8.00   1844.16       .00                 .00                 .00       .00       .00       .00            31.00   5820.63    N</t>
  </si>
  <si>
    <t>WATER RETICULATION           MR LM DLAMINI           45.50  16240.80     23.00       .00       .00                 .00                 .00       .00       .00       .00            68.50  16240.80    N</t>
  </si>
  <si>
    <t>WATER RETICULATION           MR A BRUINTJIES         30.00   3006.45     24.00   1336.20       .00                 .00                 .00       .00       .00       .00            54.00   4342.65    N</t>
  </si>
  <si>
    <t>WATER RETICULATION           MR C BASSON             27.00   4668.44      9.50   2190.13       .00                 .00                 .00       .00       .00       .00            36.50   6858.57    N</t>
  </si>
  <si>
    <t>01 MAKANA MUNICIPALITY-SAL                OVERIME HOURS REPORT                  PRINTED ON 2023/07/0(14:47)  FOR 2023/06/23        PAGE     4</t>
  </si>
  <si>
    <t>WATER RETICULATION           MR MN NTLOKWANA          8.00    801.72       .00       .00       .00                 .00                 .00       .00       .00       .00             8.00    801.72    N</t>
  </si>
  <si>
    <t>WATER RETICULATION           MRS F HLANGANA          18.00   1803.87       .00       .00       .00                 .00                 .00       .00       .00       .00            18.00   1803.87    N</t>
  </si>
  <si>
    <t>WATER RETICULATION           MS N KAYINGANA          12.00   1202.58       .00       .00       .00                 .00                 .00       .00       .00       .00            12.00   1202.58</t>
  </si>
  <si>
    <t>WATER RETICULATION           MRS N MANTLA            14.00   1403.01      4.00    534.48       .00                 .00                 .00       .00       .00       .00            18.00   1937.49    Y</t>
  </si>
  <si>
    <t>WATER RETICULATION           MRS NJ SUKULA            9.50    952.04      9.30   1242.67       .00                 .00                 .00       .00       .00       .00            18.80   2194.71    Y</t>
  </si>
  <si>
    <t>WATER RETICULATION           MR PB DYUBULU             .00       .00       .00       .00       .00                 .00               12.00    440.76       .00       .00            12.00   1229.52    Y</t>
  </si>
  <si>
    <t>WATER RETICULATION           MR S GQOSHA             13.00   1302.80     14.00   1870.68       .00                 .00                 .00       .00       .00       .00            27.00   3173.48    N</t>
  </si>
  <si>
    <t>WATER RETICULATION           MR SI DYONGOMAN         17.00   1703.66     10.00   1610.91       .00                 .00                 .00       .00       .00       .00            27.00   3314.57</t>
  </si>
  <si>
    <t>WATER RETICULATION           MS NT JACK              13.00   1302.80       .00       .00       .00                 .00                 .00       .00       .00       .00            13.00   1302.80</t>
  </si>
  <si>
    <t>WATER RETICULATION                                  443.00  71123.82    172.80  21177.89       .00                 .00               48.00   2515.44       .00       .00           663.80  96281.99</t>
  </si>
  <si>
    <t>ELECTRICITY DISTRIBUTION     MR DB GOMBA             29.50   3250.16       .00       .00       .00                 .00                 .00       .00       .00       .00            29.50   3348.76    Y</t>
  </si>
  <si>
    <t>ELECTRICITY DISTRIBUTION     MR L MBUYEPHI           17.00   4194.75       .00       .00       .00                 .00                 .00       .00       .00       .00            17.00   4307.43    N</t>
  </si>
  <si>
    <t>ELECTRICITY DISTRIBUTION     MR X QHINGA             31.00   3415.42       .00       .00       .00                 .00                 .00       .00       .00       .00            31.00   3598.53    Y</t>
  </si>
  <si>
    <t>ELECTRICITY DISTRIBUTION     MR AD SPHERE             9.00    991.58      5.00    734.50       .00                 .00                 .00       .00       .00       .00            14.00   1805.90    N</t>
  </si>
  <si>
    <t>ELECTRICITY DISTRIBUTION     MR Z MATOMANA           16.50   2656.91      4.00    858.80       .00                 .00                 .00       .00       .00       .00            20.50   3595.53    N</t>
  </si>
  <si>
    <t>ELECTRICITY DISTRIBUTION     SN MATIWANA             17.00   1872.98       .00       .00       .00                 .00                 .00       .00       .00       .00            17.00   1990.36    N</t>
  </si>
  <si>
    <t>ELECTRICITY DISTRIBUTION     MR A JUJU               12.50   1377.19       .00       .00       .00                 .00                 .00       .00       .00       .00            12.50   1447.62    Y</t>
  </si>
  <si>
    <t>ELECTRICITY DISTRIBUTION     MS N MKOKELI-NTLOKO     20.50   5431.68       .00       .00       .00                 .00                 .00       .00       .00       .00            20.50   5539.67    N</t>
  </si>
  <si>
    <t>ELECTRICITY DISTRIBUTION     MISS NY KALASE           9.50   1046.66       .00       .00       .00                 .00                 .00       .00       .00       .00             9.50   1103.00    N</t>
  </si>
  <si>
    <t>ELECTRICITY DISTRIBUTION     MR JD MTUZE              9.00   1090.26       .00       .00       .00                 .00                 .00       .00       .00       .00             9.00   1141.91    Y</t>
  </si>
  <si>
    <t>ELECTRICITY DISTRIBUTION     MR M DUDA               37.00   4482.18      9.00    655.12       .00                 .00                 .00       .00       .00       .00            46.00   5311.02    N</t>
  </si>
  <si>
    <t>ELECTRICITY DISTRIBUTION     MR VX GONGQA            24.50   3263.40     14.50   2575.20       .00                 .00                 .00       .00       .00       .00            39.00   6035.79    N</t>
  </si>
  <si>
    <t>ELECTRICITY DISTRIBUTION     MR SA MAFANI             9.00   1090.26       .00       .00       .00                 .00                 .00       .00       .00       .00             9.00   1090.26    Y</t>
  </si>
  <si>
    <t>ELECTRICITY DISTRIBUTION     MR DA DOUDES            17.50   2119.95       .00       .00       .00                 .00                 .00       .00       .00       .00            17.50   2237.33    N</t>
  </si>
  <si>
    <t>ELECTRICITY DISTRIBUTION     MR MM NTSHOKO           20.00   2203.50       .00       .00       .00                 .00                 .00       .00       .00       .00            20.00   2311.49    N</t>
  </si>
  <si>
    <t>ELECTRICITY DISTRIBUTION     MR S MTANA              22.00   2665.08      4.00    646.08       .00                 .00                 .00       .00       .00       .00            26.00   3400.37    Y</t>
  </si>
  <si>
    <t>ELECTRICITY DISTRIBUTION     MR AP HLUTHA            41.00   4845.60       .00       .00       .00                 .00                 .00       .00       .00       .00            41.00   5108.52    N</t>
  </si>
  <si>
    <t>01 MAKANA MUNICIPALITY-SAL                OVERIME HOURS REPORT                  PRINTED ON 2023/07/0(14:47)  FOR 2023/06/23        PAGE     5</t>
  </si>
  <si>
    <t>ELECTRICITY DISTRIBUTION     MR S LANGA              14.50   3577.88     10.00   3290.00       .00                 .00                 .00       .00       .00       .00            24.50   6957.09    Y</t>
  </si>
  <si>
    <t>ELECTRICITY DISTRIBUTION     MISS NA MLOTANA         18.50   4564.88     10.50   3454.50       .00                 .00                 .00       .00       .00       .00            29.00   8103.89    Y</t>
  </si>
  <si>
    <t>ELECTRICITY DISTRIBUTION     MR TH HULUSHE           12.00   1419.66     10.50   1656.27       .00                 .00                 .00       .00       .00       .00            22.50   3146.36    Y</t>
  </si>
  <si>
    <t>ELECTRICITY DISTRIBUTION     MR SC RAMBA             19.00   4688.25       .00       .00       .00                 .00                 .00       .00       .00       .00            19.00   4800.93    N</t>
  </si>
  <si>
    <t>ELECTRICITY DISTRIBUTION     MISS N COSSIE           18.00   1846.80       .00       .00       .00                 .00                 .00       .00       .00       .00            18.00   1940.70    Y</t>
  </si>
  <si>
    <t>ELECTRICITY DISTRIBUTION     MR M NGOJO               3.00    506.52       .00       .00       .00                 .00                 .00       .00       .00       .00             3.00    506.52    N</t>
  </si>
  <si>
    <t>ELECTRICITY DISTRIBUTION     MR L TYALA               8.00    801.72      8.00   1068.96       .00                 .00                 .00       .00       .00       .00            16.00   1870.68    N</t>
  </si>
  <si>
    <t>ELECTRICITY DISTRIBUTION     MR N LUPUWANA           38.00   9376.50       .00       .00       .00                 .00                 .00       .00       .00       .00            38.00   9564.30    N</t>
  </si>
  <si>
    <t>ELECTRICITY DISTRIBUTION     MR S SOMYA              20.00   5175.00       .00       .00       .00                 .00                 .00       .00       .00       .00            20.00   5292.38    N</t>
  </si>
  <si>
    <t>ELECTRICITY DISTRIBUTION     MR KR NGONYAMA          27.50   6785.63     11.00   3619.00       .00                 .00                 .00       .00       .00       .00            38.50  10550.18    Y</t>
  </si>
  <si>
    <t>ELECTRICITY DISTRIBUTION     MR V MADINDA             5.00    416.55       .00       .00       .00                 .00                 .00       .00       .00       .00             5.00    430.64</t>
  </si>
  <si>
    <t>ELECTRICITY DISTRIBUTION     MR BB GOMBA             11.50    958.07       .00       .00       .00                 .00                 .00       .00       .00       .00            11.50   1019.11</t>
  </si>
  <si>
    <t>ELECTRICITY DISTRIBUTION     MS BJ MATTHEWS           3.00    249.93       .00       .00       .00                 .00                 .00       .00       .00       .00             3.00    264.02</t>
  </si>
  <si>
    <t>ELECTRICITY DISTRIBUTION                            540.50  86364.95     86.50  18558.43       .00                 .00                 .00       .00       .00       .00           627.00 107820.29</t>
  </si>
  <si>
    <t>CORPORATE SERVICES           MS W TINISE             10.00   1332.00     14.00   2486.40       .00                 .00                 .00       .00       .00       .00            24.00   3818.40</t>
  </si>
  <si>
    <t>CORPORATE SERVICES           MR S MZONGWANA           6.00    818.37      6.00   1091.16       .00                 .00                 .00       .00       .00       .00            12.00   1909.53</t>
  </si>
  <si>
    <t>CORPORATE SERVICES           MISS NO LURWAYI          7.00    701.51     10.50   1403.01       .00                 .00                 .00       .00       .00       .00            17.50   2104.52</t>
  </si>
  <si>
    <t>CORPORATE SERVICES                                   23.00   2851.88     30.50   4980.57       .00                 .00                 .00       .00       .00       .00            53.50   7832.45</t>
  </si>
  <si>
    <t>CITY HALL &amp; OFFICES          MISS P BUWA              4.00    410.40      8.00   1094.40       .00                 .00                 .00       .00       .00       .00            12.00   1504.80</t>
  </si>
  <si>
    <t>CITY HALL &amp; OFFICES                                   4.00    410.40      8.00   1094.40       .00                 .00                 .00       .00       .00       .00            12.00   1504.80</t>
  </si>
  <si>
    <t>COMMUNITY HALLS              MR VM NQEBEYA           10.00   1535.71     14.50   3185.24       .00                 .00                 .00       .00       .00       .00            24.50   4720.95</t>
  </si>
  <si>
    <t>COMMUNITY HALLS              MR S MIZE               15.00   1950.98      8.50   1657.21       .00                 .00                 .00       .00       .00       .00            23.50   3608.19</t>
  </si>
  <si>
    <t>COMMUNITY HALLS              MR L MSUTWANA           14.50   1597.54      6.00    881.40       .00                 .00                 .00       .00       .00       .00            20.50   2478.94</t>
  </si>
  <si>
    <t>COMMUNITY HALLS              MRS N MALGAS            15.00   2469.27     18.50   5051.45       .00                 .00                 .00       .00       .00       .00            33.50   7520.72</t>
  </si>
  <si>
    <t>COMMUNITY HALLS                                      54.50   7553.50     47.50  10775.30       .00                 .00                 .00       .00       .00       .00           102.00  18328.80</t>
  </si>
  <si>
    <t>FINANCE ADMINISTRATION       MR L MAGALELA           16.00   1938.24      2.00    655.13       .00                 .00                 .00       .00       .00       .00            18.00   2649.71</t>
  </si>
  <si>
    <t>01 MAKANA MUNICIPALITY-SAL                OVERIME HOURS REPORT                  PRINTED ON 2023/07/0(14:47)  FOR 2023/06/23        PAGE     6</t>
  </si>
  <si>
    <t>FINANCE ADMINISTRATION                               16.00   1938.24      2.00    655.13       .00                 .00                 .00       .00       .00       .00            18.00   2649.71</t>
  </si>
  <si>
    <t>CARAVAN PARK                 MR ZG MAGOPENI          10.00   1211.40     23.00   3714.96       .00                 .00                 .00       .00       .00       .00            33.00   4926.36    0</t>
  </si>
  <si>
    <t>CARAVAN PARK                                         10.00   1211.40     23.00   3714.96       .00                 .00                 .00       .00       .00       .00            33.00   4926.36</t>
  </si>
  <si>
    <t>CEMETERIES                   MR SE KULA              25.00   3101.25     15.00   2481.00       .00                 .00                 .00       .00       .00       .00            40.00   5582.25</t>
  </si>
  <si>
    <t>CEMETERIES                   MS V DYANTYI            20.00   2203.50     16.00   2350.40       .00                 .00                 .00       .00       .00       .00            36.00   4553.90</t>
  </si>
  <si>
    <t>CEMETERIES                                           45.00   5304.75     31.00   4831.40       .00                 .00                 .00       .00       .00       .00            76.00  10136.15</t>
  </si>
  <si>
    <t>DOMESTIC REFUSE              MR TK SANDI              4.50    940.61       .00       .00       .00                 .00                 .00       .00       .00       .00             4.50    940.61</t>
  </si>
  <si>
    <t>DOMESTIC REFUSE              MR MW NTSHOKO            8.30    936.36     18.00   2707.56       .00                 .00                 .00       .00       .00       .00            26.30   3643.92    N</t>
  </si>
  <si>
    <t>DOMESTIC REFUSE                                      12.80   1876.97     18.00   2707.56       .00                 .00                 .00       .00       .00       .00            30.80   4584.53</t>
  </si>
  <si>
    <t>PARKS ADMIN                  MR S NGCESE             16.00   4239.36     11.00   3886.08       .00                 .00                 .00       .00       .00       .00            27.00   8125.44</t>
  </si>
  <si>
    <t>PARKS ADMIN                                          16.00   4239.36     11.00   3886.08       .00                 .00                 .00       .00       .00       .00            27.00   8125.44</t>
  </si>
  <si>
    <t>PARKS TRANSPORT              MR NM TATA              20.00   2999.10     16.00   3199.04       .00                 .00                 .00       .00       .00       .00            36.00   6198.14</t>
  </si>
  <si>
    <t>PARKS TRANSPORT              MR M MAGWALA            26.50   3366.43      3.00    686.97       .00                 .00                 .00       .00       .00       .00            29.50   4053.40</t>
  </si>
  <si>
    <t>PARKS TRANSPORT              MISS NO NDWAYANA        20.00   2004.30     16.00   2137.92       .00                 .00                 .00       .00       .00       .00            36.00   4142.22</t>
  </si>
  <si>
    <t>PARKS TRANSPORT                                      66.50   8369.83     35.00   6023.93       .00                 .00                 .00       .00       .00       .00           101.50  14393.76</t>
  </si>
  <si>
    <t>FIRE CONTROL                 MR VD VATELA              .00       .00       .00       .00       .00                 .00                 .00       .00     12.00   1657.32            12.00   1657.32    Y</t>
  </si>
  <si>
    <t>FIRE CONTROL                 MR FM MAPALING           8.00   1910.88       .00       .00       .00                 .00               36.00   2866.32       .00       .00            44.00   4777.20    Y</t>
  </si>
  <si>
    <t>FIRE CONTROL                 MR GH FELIX               .00       .00       .00       .00       .00                 .00               12.00    736.08     12.00   1472.04            24.00   2208.12    Y</t>
  </si>
  <si>
    <t>FIRE CONTROL                 MR M MANKAYI             8.00   1472.04       .00       .00       .00                 .00               24.00   1472.16       .00       .00            32.00   2944.20    Y</t>
  </si>
  <si>
    <t>FIRE CONTROL                 MR TJ SMAYILE             .30     60.21       .00       .00       .00                 .00               12.00    802.92     12.00   1605.72            24.30   2468.85    Y</t>
  </si>
  <si>
    <t>FIRE CONTROL                 MR MEB BOOI               .00       .00       .00       .00       .00                 .00               24.00   1450.32       .00       .00            24.00   1450.32    Y</t>
  </si>
  <si>
    <t>01 MAKANA MUNICIPALITY-SAL                OVERIME HOURS REPORT                  PRINTED ON 2023/07/0(14:47)  FOR 2023/06/23        PAGE     7</t>
  </si>
  <si>
    <t>FIRE CONTROL                 MR M MARAWU             20.00   3427.50       .00       .00       .00                 .00               24.00   1371.12       .00       .00            44.00   4798.62    Y</t>
  </si>
  <si>
    <t>FIRE CONTROL                 MRS PL MBANE              .00       .00       .00       .00       .00                 .00               12.00    802.92       .00       .00            12.00    802.92    Y</t>
  </si>
  <si>
    <t>FIRE CONTROL                 MRS NP NGCESE             .00       .00       .00       .00       .00                 .00               36.00   2243.16       .00       .00            36.00   2243.16    Y</t>
  </si>
  <si>
    <t>FIRE CONTROL                 MR AS NQOKOQA             .00       .00       .00       .00       .00                 .00               48.00   3041.76       .00       .00            48.00   3041.76    Y</t>
  </si>
  <si>
    <t>FIRE CONTROL                 MRS VJ JEZI               .00       .00       .00       .00       .00                 .00               36.00   1716.48       .00       .00            36.00   1716.48    Y</t>
  </si>
  <si>
    <t>FIRE CONTROL                 MR NT TLANJENI            .00       .00       .00       .00       .00                 .00               48.00   2766.24       .00       .00            48.00   2766.24    Y</t>
  </si>
  <si>
    <t>FIRE CONTROL                 MS NC HAARMANS           8.00   1117.44       .00       .00       .00                 .00               12.00    558.72     12.00   1117.44            32.00   2793.60</t>
  </si>
  <si>
    <t>FIRE CONTROL                 MR BL LOMBO              8.00   1065.60       .00       .00       .00                 .00               24.00   1065.60       .00       .00            32.00   2131.20</t>
  </si>
  <si>
    <t>FIRE CONTROL                 MR EA BOBATYANI          8.30   1105.56       .00       .00       .00                 .00               12.00    532.80     12.00   1065.60            32.30   2703.96</t>
  </si>
  <si>
    <t>FIRE CONTROL                                         93.60  16731.71       .00       .00       .00                 .00              672.00  40256.76    108.00  12301.92           873.60  69290.39</t>
  </si>
  <si>
    <t>SANITATION GENERAL           MR JL THOMAS            25.50   5588.71      4.00   1168.88       .00                 .00                 .00       .00       .00       .00            29.50   6757.59</t>
  </si>
  <si>
    <t>SANITATION GENERAL           MR S JACK                4.00    440.70      8.00   1175.20       .00                 .00                 .00       .00       .00       .00            12.00   1615.90</t>
  </si>
  <si>
    <t>SANITATION GENERAL           MR YS JONGILE           25.00   3330.00      8.00   1420.80       .00                 .00                 .00       .00       .00       .00            33.00   4750.80</t>
  </si>
  <si>
    <t>SANITATION GENERAL                                   54.50   9359.41     20.00   3764.88       .00                 .00                 .00       .00       .00       .00            74.50  13124.29</t>
  </si>
  <si>
    <t>TRAFFIC                      MR STM JACOBS           10.00   2041.05      6.00   1632.84       .00                 .00                3.00    204.12       .00       .00            19.00   3878.01</t>
  </si>
  <si>
    <t>01 MAKANA MUNICIPALITY-SAL                OVERIME HOURS REPORT                  PRINTED ON 2023/07/0(14:47)  FOR 2023/06/23        PAGE     8</t>
  </si>
  <si>
    <t>TRAFFIC                      MS Z MBULALI             6.00   1037.34      3.00    935.02       .00                 .00                3.00    172.89       .00       .00            12.00   2164.03</t>
  </si>
  <si>
    <t>TRAFFIC                      MR UR AUSTIN            10.00   1728.90      8.00   1844.16       .00                 .00                2.00    115.26       .00       .00            20.00   3688.32</t>
  </si>
  <si>
    <t>TRAFFIC                      MR KG REDCLIFFE          6.00   1037.34      3.00    935.02       .00                 .00                 .00       .00       .00       .00             9.00   1972.36</t>
  </si>
  <si>
    <t>TRAFFIC                      MS NZ MPAMBANI           6.30   1063.69      3.00    913.11       .00                 .00                3.00    168.84       .00       .00            12.30   2167.24</t>
  </si>
  <si>
    <t>TRAFFIC                                              38.30   6908.32     23.00   6260.15       .00                 .00               11.00    661.11       .00       .00            72.30  13869.96</t>
  </si>
  <si>
    <t>SPORTS GROUNDS               MR DP ZANI              34.50   4179.33      5.00    807.60       .00                 .00                 .00       .00       .00       .00            39.50   4986.93</t>
  </si>
  <si>
    <t>SPORTS GROUNDS               MR L BUDAZA             32.00   3206.88      8.00   1068.96       .00                 .00                 .00       .00       .00       .00            40.00   4275.84</t>
  </si>
  <si>
    <t>SPORTS GROUNDS               MR S NDZANZDE           17.50   1753.76     17.00   2271.54       .00                 .00                 .00       .00       .00       .00            34.50   4025.30</t>
  </si>
  <si>
    <t>SPORTS GROUNDS                                      163.00  17056.96     52.00   7087.74       .00                 .00                 .00       .00       .00       .00           215.00  24144.70</t>
  </si>
  <si>
    <t>STR ISLANDS &amp; VERGES         MR MW KONDILE            5.00    611.17     23.00   3748.54       .00                 .00                 .00       .00       .00       .00            28.00   4359.71    0</t>
  </si>
  <si>
    <t>STR ISLANDS &amp; VERGES         MR ME MILA              10.00   1396.80     23.00   4283.52       .00                 .00                 .00       .00       .00       .00            33.00   5680.32    0</t>
  </si>
  <si>
    <t>STR ISLANDS &amp; VERGES         MR NA ZUZILE            10.00   1396.80     23.00   4283.52       .00                 .00                 .00       .00       .00       .00            33.00   5680.32    0</t>
  </si>
  <si>
    <t>STR ISLANDS &amp; VERGES         MR LA BOOMS             10.00   1300.65     23.00   3988.66       .00                 .00                 .00       .00       .00       .00            33.00   5289.31</t>
  </si>
  <si>
    <t>STR ISLANDS &amp; VERGES         MR Q KRALO              10.00   1300.65     23.00   3988.66       .00                 .00                 .00       .00       .00       .00            33.00   5289.31</t>
  </si>
  <si>
    <t>STR ISLANDS &amp; VERGES         MRS TR STAMPER-BUWA     19.00   2471.24     18.00   3121.56       .00                 .00                 .00       .00       .00       .00            37.00   5592.80</t>
  </si>
  <si>
    <t>STR ISLANDS &amp; VERGES         MR M MADYO              35.00   4662.00      5.00    888.00       .00                 .00                 .00       .00       .00       .00            40.00   5550.00</t>
  </si>
  <si>
    <t>STR ISLANDS &amp; VERGES         MR LR DYALOYI           10.00   1155.30     23.00   3542.92       .00                 .00                 .00       .00       .00       .00            33.00   4698.22</t>
  </si>
  <si>
    <t>STR ISLANDS &amp; VERGES         MS N MZOZOYANA          20.00   2310.60     16.00   2464.64       .00                 .00                 .00       .00       .00       .00            36.00   4775.24</t>
  </si>
  <si>
    <t>STR ISLANDS &amp; VERGES         MR WA DURUWE            10.00   1993.35     23.00   6112.94       .00                 .00                 .00       .00       .00       .00            33.00   8106.29</t>
  </si>
  <si>
    <t>STR ISLANDS &amp; VERGES         MR S MATTHEWS           10.00   1101.75     23.00   3378.70       .00                 .00                 .00       .00       .00       .00            33.00   4480.45</t>
  </si>
  <si>
    <t>STR ISLANDS &amp; VERGES         MR L MALETHE            10.00   1101.75     23.00   3378.70       .00                 .00                 .00       .00       .00       .00            33.00   4480.45</t>
  </si>
  <si>
    <t>STR ISLANDS &amp; VERGES         MR MT SAKI              10.00   1002.15     23.00   3073.26       .00                 .00                 .00       .00       .00       .00            33.00   4075.41</t>
  </si>
  <si>
    <t>STR ISLANDS &amp; VERGES         MISS N SAM              10.00   1002.15     23.00   3073.26       .00                 .00                 .00       .00       .00       .00            33.00   4075.41</t>
  </si>
  <si>
    <t>STR ISLANDS &amp; VERGES         MR V TOKWE              10.00   1002.15     23.00   3073.26       .00                 .00                 .00       .00       .00       .00            33.00   4075.41</t>
  </si>
  <si>
    <t>01 MAKANA MUNICIPALITY-SAL                OVERIME HOURS REPORT                  PRINTED ON 2023/07/0(14:47)  FOR 2023/06/23        PAGE     9</t>
  </si>
  <si>
    <t>STR ISLANDS &amp; VERGES         MS L MINI               21.00   2104.52       .00       .00       .00                 .00                 .00       .00       .00       .00            21.00   2104.52</t>
  </si>
  <si>
    <t>STR ISLANDS &amp; VERGES                                210.00  25913.03    315.00  52400.14       .00                 .00                 .00       .00       .00       .00           525.00  78313.17</t>
  </si>
  <si>
    <t xml:space="preserve">                                                   2375.70 355703.04   1057.30 184290.55       .00                 .00             1295.00  74027.43    264.00  28805.04          4992.00 664524.57</t>
  </si>
  <si>
    <t>04 MAKANA MUNICIPALITY-TEMP               OVERIME HOURS REPORT                  PRINTED ON 2023/07/0(14:48)  FOR 2023/06/23        PAGE     1</t>
  </si>
  <si>
    <t>10/10/01/6000/000            MR FN KATU                .00      8.00       .00      9.00       .00                 .00                 .00       .00       .00       .00              .00   2203.50</t>
  </si>
  <si>
    <t>10/10/01/6000/000            MR ME MAWUSE              .00     20.00       .00     19.00       .00                 .00                 .00       .00       .00       .00              .00   4994.60</t>
  </si>
  <si>
    <t>10/10/01/6000/000            MR MA MONI                .00     24.00       .00     19.00       .00                 .00                 .00       .00       .00       .00              .00   4884.43</t>
  </si>
  <si>
    <t>10/10/01/6000/000                                      .00     52.00       .00     47.00       .00                 .00                 .00       .00       .00       .00              .00  12082.53</t>
  </si>
  <si>
    <t xml:space="preserve">                                                       .00     52.00       .00     47.00       .00                 .00                 .00       .00       .00       .00              .00  12082.53</t>
  </si>
  <si>
    <t>23/24</t>
  </si>
  <si>
    <t>DT MAKANA MUNICIPALITY-TEMP               OVERIME HOURS REPORT                  PRINTED ON 2023/08/0( 9:18)  FOR 2023/07/21        PAGE     1</t>
  </si>
  <si>
    <t>10/10/01/6000/000            MR FN KATU                .00     26.00       .00     15.00       .00                 .00                 .00       .00       .00       .00              .00   4921.15</t>
  </si>
  <si>
    <t>10/10/01/6000/000            MR ME MAWUSE              .00     24.00       .00     23.00       .00                 .00                 .00       .00       .00       .00              .00   4994.60</t>
  </si>
  <si>
    <t>10/10/01/6000/000            MR MA MONI                .00     18.00       .00     30.00       .00                 .00                 .00       .00       .00       .00              .00   5214.95</t>
  </si>
  <si>
    <t>10/10/01/6000/000                                      .00     68.00       .00     68.00       .00                 .00                 .00       .00       .00       .00              .00  15130.70</t>
  </si>
  <si>
    <t xml:space="preserve">                                                       .00     68.00       .00     68.00       .00                 .00                 .00       .00       .00       .00              .00  15130.70</t>
  </si>
  <si>
    <t>O</t>
  </si>
  <si>
    <t>DS MAKANA MUNICIPALITY-SAL                OVERIME HOURS REPORT                  PRINTED ON 2023/08/0( 9:21)  FOR 2023/07/21        PAGE     1</t>
  </si>
  <si>
    <t>TECHNICAL ADMINISTRATION     MR MV TABATA            34.00   3834.69     32.00    902.28       .00                 .00                 .00       .00       .00       .00            66.00   4736.97    N</t>
  </si>
  <si>
    <t>TECHNICAL ADMINISTRATION                             34.00   3834.69     32.00    902.28       .00                 .00                 .00       .00       .00       .00            66.00   4736.97</t>
  </si>
  <si>
    <t>ENG DISTR PLANT              MR MG BUDAZA            20.00   2203.50     13.00   1909.70       .00                 .00                 .00       .00       .00       .00            33.00   4113.20    Y</t>
  </si>
  <si>
    <t>ENG DISTR PLANT              MR Z PAYI               27.00   2974.73      8.00   1175.20       .00                 .00                 .00       .00       .00       .00            35.00   4149.93    N</t>
  </si>
  <si>
    <t>ENG DISTR PLANT                                      47.00   5178.23     21.00   3084.90       .00                 .00                 .00       .00       .00       .00            68.00   8263.13</t>
  </si>
  <si>
    <t>ENG DISTR WORKSHOPS          MR SA MASOMA             4.00   1163.70      3.00   1573.33       .00                 .00                 .00       .00       .00       .00             7.00   2737.03</t>
  </si>
  <si>
    <t>ENG DISTR WORKSHOPS          MR SF MGXOTENI           1.50    190.55      2.00    686.97       .00                 .00                 .00       .00       .00       .00             3.50    877.52</t>
  </si>
  <si>
    <t>ENG DISTR WORKSHOPS          MR SM MARDON             5.50    666.27      3.00    655.12       .00                 .00                 .00       .00       .00       .00             8.50   1349.56</t>
  </si>
  <si>
    <t>ENG DISTR WORKSHOPS                                  11.00   2020.52      8.00   2915.42       .00                 .00                 .00       .00       .00       .00            19.00   4964.11</t>
  </si>
  <si>
    <t>ENG PAIL REMOVALS            MR S MELANI             37.00   4076.48      8.00    595.80       .00                 .00                 .00       .00       .00       .00            45.00   4672.28    N</t>
  </si>
  <si>
    <t>ENG PAIL REMOVALS            MR VH NQEBEYA           27.00   2974.73      8.00   1175.20       .00                 .00                 .00       .00       .00       .00            35.00   4149.93    N</t>
  </si>
  <si>
    <t>ENG PAIL REMOVALS            MR L NAZO               17.50   1753.76      3.00    541.95       .00                 .00                 .00       .00       .00       .00            20.50   2295.71    Y</t>
  </si>
  <si>
    <t>ENG PAIL REMOVALS            MR MK JACISA            16.00   1603.44     24.00   3206.88       .00                 .00                 .00       .00       .00       .00            40.00   4810.32    N</t>
  </si>
  <si>
    <t>ENG PAIL REMOVALS            MR V DOLO               20.00   2004.30     13.00   1737.06       .00                 .00                 .00       .00       .00       .00            33.00   3741.36    Y</t>
  </si>
  <si>
    <t>ENG PAIL REMOVALS            MR TH KAMANA            16.00   1603.44     24.00   3206.88       .00                 .00                 .00       .00       .00       .00            40.00   4810.32    Y</t>
  </si>
  <si>
    <t>ENG PAIL REMOVALS            MR SM MONKIE            23.00   2304.95     13.00   1737.06       .00                 .00                 .00       .00       .00       .00            36.00   4042.01    N</t>
  </si>
  <si>
    <t>ENG PAIL REMOVALS            MR ME KULA              24.00   2405.16      8.00   1068.96       .00                 .00                 .00       .00       .00       .00            32.00   3474.12    Y</t>
  </si>
  <si>
    <t>ENG PAIL REMOVALS            MR BR MGQOBELE          13.50   1352.90       .00       .00       .00                 .00                 .00       .00       .00       .00            13.50   1352.90    Y</t>
  </si>
  <si>
    <t>ENG PAIL REMOVALS                                   194.00  20079.16    101.00  13269.79       .00                 .00                 .00       .00       .00       .00           295.00  33348.95</t>
  </si>
  <si>
    <t>ENG SEWER ADMIN              MR S THETHANI           33.00   5705.37       .00       .00       .00                 .00               36.00   2074.68     12.00   1383.12            81.00   9163.17    N</t>
  </si>
  <si>
    <t>ENG SEWER ADMIN              MR S NASE               36.00   6078.78     24.00    900.56       .00                 .00                 .00       .00       .00       .00            60.00   6979.34    N</t>
  </si>
  <si>
    <t>ENG SEWER ADMIN              MR T RALO                6.50    651.40       .00       .00       .00                 .00                 .00       .00       .00       .00             6.50    651.40    Y</t>
  </si>
  <si>
    <t>ENG SEWER ADMIN                                      75.50  12435.55     24.00    900.56       .00                 .00               36.00   2074.68     12.00   1383.12           147.50  16793.91</t>
  </si>
  <si>
    <t>ENG DISPOSAL WORKS           MR M MZIZI                .00       .00       .00       .00       .00                 .00               36.00   1799.64     12.00   1199.64            48.00   3788.04    N</t>
  </si>
  <si>
    <t>ENG DISPOSAL WORKS           MR TD SAKI              11.00   1550.18       .00       .00       .00                 .00               12.00    563.76       .00       .00            23.00   2564.66    Y</t>
  </si>
  <si>
    <t>DS MAKANA MUNICIPALITY-SAL                OVERIME HOURS REPORT                  PRINTED ON 2023/08/0( 9:21)  FOR 2023/07/21        PAGE     2</t>
  </si>
  <si>
    <t>ENG DISPOSAL WORKS           MR SC NZWANA              .00       .00       .00       .00       .00                 .00               24.00   1171.68     12.00   1171.56            36.00   2343.24    N</t>
  </si>
  <si>
    <t>ENG DISPOSAL WORKS           MR M JANUARY            10.00   1101.75     13.00   1909.70       .00                 .00                 .00       .00       .00       .00            23.00   3011.45    Y</t>
  </si>
  <si>
    <t>ENG DISPOSAL WORKS           MR SG NKOLONGO          33.00   5705.37       .00       .00       .00                 .00               24.00   1383.12     12.00   1383.12            69.00   8471.61    N</t>
  </si>
  <si>
    <t>ENG DISPOSAL WORKS           MR S METHUSI            35.50  11643.65      5.00   1967.94       .00                 .00                 .00       .00       .00       .00            40.50  13611.59    N</t>
  </si>
  <si>
    <t>ENG DISPOSAL WORKS           MRS S SOMAGU            33.00   6735.47     11.00   2993.54       .00                 .00               12.00    816.48       .00       .00            56.00  10545.49    Y</t>
  </si>
  <si>
    <t>ENG DISPOSAL WORKS           MR L PLANGA               .00       .00       .00       .00       .00                 .00               29.00   1065.17     12.00    881.40            41.00   2848.01    Y</t>
  </si>
  <si>
    <t>ENG DISPOSAL WORKS           MR MS MAZUNGULA           .00       .00       .00       .00       .00                 .00               12.00    440.76       .00       .00            12.00    440.76</t>
  </si>
  <si>
    <t>ENG DISPOSAL WORKS                                  122.50  26736.42     29.00   6871.18       .00                 .00              149.00   7240.61     48.00   4635.72           348.50  47624.85</t>
  </si>
  <si>
    <t>ENG SEWER RETICULATION       MR JR RALO               6.50    716.14       .00       .00       .00                 .00                 .00       .00       .00       .00             6.50    716.14    Y</t>
  </si>
  <si>
    <t>ENG SEWER RETICULATION       MR ME NTLANJENI         35.50   6025.24     36.00   1018.35       .00                 .00                 .00       .00       .00       .00            71.50   7043.59    N</t>
  </si>
  <si>
    <t>ENG SEWER RETICULATION                               75.00  13973.83     36.00   1018.35       .00                 .00               12.00    876.72       .00       .00           123.00  15868.90</t>
  </si>
  <si>
    <t>ENG STORMWATER DRAINS        MR F XAKO                9.00   2019.87       .00       .00       .00                 .00                 .00       .00       .00       .00             9.00   2019.87</t>
  </si>
  <si>
    <t>ENG STORMWATER DRAINS                                 9.00   2019.87       .00       .00       .00                 .00                 .00       .00       .00       .00             9.00   2019.87</t>
  </si>
  <si>
    <t>ENG STR FOOTPATHS GUTTERS    MR MM DIKO               9.00   1024.65       .00       .00       .00                 .00                 .00       .00       .00       .00             9.00   1024.65    0</t>
  </si>
  <si>
    <t>ENG STR FOOTPATHS GUTTERS    MR S KEPE                9.00   1198.80       .00       .00       .00                 .00                 .00       .00       .00       .00             9.00   1198.80</t>
  </si>
  <si>
    <t>ENG STR FOOTPATHS GUTTERS    MR SE KONDILE           43.00   4407.00      8.00       .00       .00                 .00                 .00       .00       .00       .00            51.00   4407.00</t>
  </si>
  <si>
    <t>ENG STR FOOTPATHS GUTTERS                            70.00   7622.03      8.00       .00       .00                 .00                 .00       .00       .00       .00            78.00   7622.03</t>
  </si>
  <si>
    <t>WATER CONSERVATION PURIF     MR MM MAKOMBE           37.00   6396.93     16.00    935.02       .00                 .00                 .00       .00       .00       .00            53.00   7331.95    N</t>
  </si>
  <si>
    <t>WATER CONSERVATION PURIF     MR NW SKEPE             25.00   2754.38      3.00    595.80       .00                 .00                 .00       .00       .00       .00            28.00   3350.18</t>
  </si>
  <si>
    <t>WATER CONSERVATION PURIF     MR ZP DAVANE            34.00   7630.62     20.00   1795.44       .00                 .00                 .00       .00       .00       .00            54.00   9426.06    N</t>
  </si>
  <si>
    <t>WATER CONSERVATION PURIF     MR SM HANI                .00       .00       .00       .00       .00                 .00               48.00   3424.80     12.00   1712.28            60.00   6601.92    Y</t>
  </si>
  <si>
    <t>WATER CONSERVATION PURIF     MR TJ JILANA            48.00   5998.20       .00       .00       .00                 .00               36.00   1799.64     12.00   1199.64            96.00  10124.28    N</t>
  </si>
  <si>
    <t>WATER CONSERVATION PURIF     MR Z NGUMBELA            5.00    550.88      9.00   1322.10       .00                 .00                 .00       .00       .00       .00            14.00   1872.98    Y</t>
  </si>
  <si>
    <t>DS MAKANA MUNICIPALITY-SAL                OVERIME HOURS REPORT                  PRINTED ON 2023/08/0( 9:21)  FOR 2023/07/21        PAGE     3</t>
  </si>
  <si>
    <t>WATER CONSERVATION PURIF     MR H MARAMBANA            .00       .00       .00       .00       .00                 .00               36.00   2074.68     12.00   1383.12            48.00   4359.24    Y</t>
  </si>
  <si>
    <t>WATER CONSERVATION PURIF     MR FN MAVELA              .00       .00       .00       .00       .00                 .00               12.00    919.32       .00       .00            12.00   1708.08    Y</t>
  </si>
  <si>
    <t>WATER CONSERVATION PURIF     MR NM NDOLO             61.00   6373.08     13.00    944.16       .00                 .00                 .00       .00       .00       .00            74.00   7317.24    N</t>
  </si>
  <si>
    <t>WATER CONSERVATION PURIF     MR MG FAKU              45.00   2151.90     26.00   2869.20       .00                 .00                 .00       .00       .00       .00            71.00   5021.10    N</t>
  </si>
  <si>
    <t>WATER CONSERVATION PURIF     MR B SPEELMAN           18.00   1936.71      4.00    573.84       .00                 .00                 .00       .00       .00       .00            22.00   2510.55    N</t>
  </si>
  <si>
    <t>WATER CONSERVATION PURIF     MR X NTETHE             24.00   2582.28     32.00   2295.36       .00                 .00                 .00       .00       .00       .00            56.00   4877.64    N</t>
  </si>
  <si>
    <t>WATER CONSERVATION PURIF     MR M SKAAP              17.00   1829.12      7.00   1004.22       .00                 .00                 .00       .00       .00       .00            24.00   2833.34    N</t>
  </si>
  <si>
    <t>WATER CONSERVATION PURIF     MR A HELENI               .00       .00       .00       .00       .00                 .00               12.00    440.76     12.00    881.40            24.00   1998.24    Y</t>
  </si>
  <si>
    <t>WATER CONSERVATION PURIF     MR M TOKOTA             42.00   6915.60       .00       .00       .00                 .00                 .00       .00       .00       .00            42.00   6915.60    N</t>
  </si>
  <si>
    <t>WATER CONSERVATION PURIF     MR T BAVUMA               .00       .00       .00       .00       .00                 .00               12.00    440.76       .00       .00            12.00    891.48    Y</t>
  </si>
  <si>
    <t>WATER CONSERVATION PURIF     MR M MBEKELE            13.00   1398.74     15.00   2151.90       .00                 .00                 .00       .00       .00       .00            28.00   3550.64    Y</t>
  </si>
  <si>
    <t>WATER CONSERVATION PURIF     MR MI KOM               19.00   2044.31      3.00    581.87       .00                 .00                 .00       .00       .00       .00            22.00   2626.18    N</t>
  </si>
  <si>
    <t>WATER CONSERVATION PURIF     MR AS BOTILE              .00       .00       .00       .00       .00                 .00               12.00    558.72      6.00    558.72            18.00   1906.20    Y</t>
  </si>
  <si>
    <t>WATER CONSERVATION PURIF     MR M SOLANI               .00       .00       .00       .00       .00                 .00                 .00       .00     12.00   1383.12            12.00   1833.84    Y</t>
  </si>
  <si>
    <t>WATER CONSERVATION PURIF     MR OO MBOMBO            36.00   3966.30       .00       .00       .00                 .00               24.00    881.52       .00       .00            60.00   5749.26    N</t>
  </si>
  <si>
    <t>WATER CONSERVATION PURIF                            468.00  59264.11    192.00  18516.51       .00                 .00              192.00  10540.20     66.00   7118.28           918.00 102988.66</t>
  </si>
  <si>
    <t>WATER JAMES KLEYNHANS        MR ZR ADAM              12.00   2248.02       .00       .00       .00                 .00               12.00    749.40       .00       .00            24.00   3673.50    Y</t>
  </si>
  <si>
    <t>WATER JAMES KLEYNHANS        MS N GONGQOBE             .00       .00       .00       .00       .00                 .00               36.00   2630.16       .00       .00            36.00   3306.24    Y</t>
  </si>
  <si>
    <t>WATER JAMES KLEYNHANS        MR SS MTONGA            28.00   7778.82     10.50   3889.41       .00                 .00                 .00       .00       .00       .00            38.50  11668.23    N</t>
  </si>
  <si>
    <t>WATER JAMES KLEYNHANS        MR MM MGOGOSHE            .00       .00       .00       .00       .00                 .00               36.00   2449.44     12.00   1632.84            48.00   4983.72    Y</t>
  </si>
  <si>
    <t>WATER JAMES KLEYNHANS        MR ME BANISI              .00       .00       .00       .00       .00                 .00               36.00   2074.68     12.00   1383.12            48.00   4133.88    Y</t>
  </si>
  <si>
    <t>WATER JAMES KLEYNHANS        MR MN MANTLA            24.00   4149.36       .00       .00       .00                 .00               36.00   2074.68       .00       .00            60.00   7125.48    N</t>
  </si>
  <si>
    <t>WATER JAMES KLEYNHANS        MR NL SMILE             24.00   4149.36     12.00   2766.24       .00                 .00               36.00   2074.68     12.00   1383.12            84.00  11274.84</t>
  </si>
  <si>
    <t>WATER JAMES KLEYNHANS                                88.00  18325.56     22.50   6655.65       .00                 .00              204.00  12453.96     36.00   4399.08           350.50  47468.25</t>
  </si>
  <si>
    <t>WATER RETICULATION           MR D NGQINZI            28.50   3139.99     15.50   1689.35       .00                 .00                 .00       .00       .00       .00            44.00   4829.34    N</t>
  </si>
  <si>
    <t>DS MAKANA MUNICIPALITY-SAL                OVERIME HOURS REPORT                  PRINTED ON 2023/08/0( 9:21)  FOR 2023/07/21        PAGE     4</t>
  </si>
  <si>
    <t>WATER RETICULATION           MR MP MKALIPI           29.00   6824.28      7.00   2196.32       .00                 .00                 .00       .00       .00       .00            36.00   9020.60    Y</t>
  </si>
  <si>
    <t>WATER RETICULATION           MR A HAWULANA           15.50   1707.71     15.50   2276.95       .00                 .00                 .00       .00       .00       .00            31.00   3984.66    N</t>
  </si>
  <si>
    <t>WATER RETICULATION           MR M MNTWINI            43.00   9870.00      3.00       .00       .00                 .00                 .00       .00       .00       .00            46.00   9870.00    N</t>
  </si>
  <si>
    <t>WATER RETICULATION           MR KB MANYATI            9.50   2183.24       .00       .00       .00                 .00                 .00       .00       .00       .00             9.50   2183.24    Y</t>
  </si>
  <si>
    <t>WATER RETICULATION           MISS B KAHLA            25.00   2754.38      9.00   1322.10       .00                 .00                 .00       .00       .00       .00            34.00   4076.48</t>
  </si>
  <si>
    <t>WATER RETICULATION           MR L MLOLA              36.00   8079.48      4.00   1196.96       .00                 .00                 .00       .00       .00       .00            40.00   9276.44    N</t>
  </si>
  <si>
    <t>WATER RETICULATION           MR MT MFECANE           19.00   3284.91     22.00   4840.92       .00                 .00                 .00       .00       .00       .00            41.00   8125.83    N</t>
  </si>
  <si>
    <t>WATER RETICULATION           MR LM DLAMINI             .05     21.65     10.50   5684.28       .00                 .00                 .00       .00       .00       .00            10.55   5705.93    N</t>
  </si>
  <si>
    <t>WATER RETICULATION           MR C BASSON             31.50   5576.45     15.50   2006.34       .00                 .00                 .00       .00       .00       .00            47.00   7582.79    N</t>
  </si>
  <si>
    <t>WATER RETICULATION           MR MN NTLOKWANA         25.00   2505.38       .00       .00       .00                 .00                 .00       .00       .00       .00            25.00   2505.38    N</t>
  </si>
  <si>
    <t>WATER RETICULATION           MRS F HLANGANA          14.00   1403.01      9.00   1202.58       .00                 .00                 .00       .00       .00       .00            23.00   2605.59    N</t>
  </si>
  <si>
    <t>WATER RETICULATION           MS N KAYINGANA          36.00   3607.74      3.00    541.95       .00                 .00                 .00       .00       .00       .00            39.00   4149.69</t>
  </si>
  <si>
    <t>WATER RETICULATION           MRS N MANTLA            21.00   2104.52       .00       .00       .00                 .00                 .00       .00       .00       .00            21.00   2104.52    Y</t>
  </si>
  <si>
    <t>WATER RETICULATION           MR T MTWECU             24.00   2405.16     17.00   2137.92       .00                 .00                 .00       .00       .00       .00            41.00   4543.08    N</t>
  </si>
  <si>
    <t>WATER RETICULATION           MRS NJ SUKULA           16.50   1653.55      5.00    668.10       .00                 .00                 .00       .00       .00       .00            21.50   2321.65    Y</t>
  </si>
  <si>
    <t>WATER RETICULATION           MR PB DYUBULU           36.00   3966.30     12.00   1762.80       .00                 .00               24.00    881.52     12.00    881.40            84.00   8844.18    Y</t>
  </si>
  <si>
    <t>WATER RETICULATION           MR S GQOSHA             14.00   1403.01     12.00   1603.44       .00                 .00                 .00       .00       .00       .00            26.00   3006.45    N</t>
  </si>
  <si>
    <t>WATER RETICULATION           MR SI DYONGOMAN         28.00   2806.02     22.00   1603.44       .00                 .00                 .00       .00       .00       .00            50.00   4409.46</t>
  </si>
  <si>
    <t>WATER RETICULATION           MR S NQEBE              36.00   6224.04       .00       .00       .00                 .00               12.00    691.56     12.00   1383.12            60.00   9087.48    Y</t>
  </si>
  <si>
    <t>WATER RETICULATION           MS NT JACK              11.00   1102.37      3.00    541.95       .00                 .00                 .00       .00       .00       .00            14.00   1644.32</t>
  </si>
  <si>
    <t>WATER RETICULATION           MS P MKA                11.00   1102.37     22.00   2939.64       .00                 .00                 .00       .00       .00       .00            33.00   4042.01    Y</t>
  </si>
  <si>
    <t>WATER RETICULATION                                  509.55  73725.56    207.00  34215.04       .00                 .00               36.00   1573.08     24.00   2264.52           776.55 113919.12</t>
  </si>
  <si>
    <t>ELECTRICITY ADMIN            MR SD MAVUSO            29.50   3195.08     11.00   1615.90       .00                 .00                 .00       .00       .00       .00            40.50   4810.98    N</t>
  </si>
  <si>
    <t>ELECTRICITY ADMIN                                    29.50   3195.08     11.00   1615.90       .00                 .00                 .00       .00       .00       .00            40.50   4810.98</t>
  </si>
  <si>
    <t>ELECTRICITY DISTRIBUTION     MR DB GOMBA             24.00   2644.20     12.00   1762.80       .00                 .00                 .00       .00       .00       .00            36.00   4604.19    Y</t>
  </si>
  <si>
    <t>ELECTRICITY DISTRIBUTION     MR L MBUYEPHI           31.00   7649.25       .00       .00       .00                 .00                 .00       .00       .00       .00            31.00   7888.70    N</t>
  </si>
  <si>
    <t>ELECTRICITY DISTRIBUTION     MR X QHINGA             35.00   3856.13      4.00    587.60       .00                 .00                 .00       .00       .00       .00            39.00   4551.72    Y</t>
  </si>
  <si>
    <t>DS MAKANA MUNICIPALITY-SAL                OVERIME HOURS REPORT                  PRINTED ON 2023/08/0( 9:21)  FOR 2023/07/21        PAGE     5</t>
  </si>
  <si>
    <t>ELECTRICITY DISTRIBUTION     MR AD SPHERE            31.00   3415.43      4.00    587.60       .00                 .00                 .00       .00       .00       .00            35.00   4162.66    N</t>
  </si>
  <si>
    <t>ELECTRICITY DISTRIBUTION     MR Z MATOMANA           27.00   4347.68       .00       .00       .00                 .00                 .00       .00       .00       .00            27.00   4446.28    N</t>
  </si>
  <si>
    <t>ELECTRICITY DISTRIBUTION     SN MATIWANA             24.00   2644.20       .00       .00       .00                 .00                 .00       .00       .00       .00            24.00   2785.05    N</t>
  </si>
  <si>
    <t>ELECTRICITY DISTRIBUTION     MR A JUJU               17.00   1872.98       .00       .00       .00                 .00                 .00       .00       .00       .00            17.00   1980.97    Y</t>
  </si>
  <si>
    <t>ELECTRICITY DISTRIBUTION     MS N MKOKELI-NTLOKO     25.50   6756.48     12.50   4416.00       .00                 .00                 .00       .00       .00       .00            38.00  11308.64    N</t>
  </si>
  <si>
    <t>ELECTRICITY DISTRIBUTION     MISS NY KALASE          17.50   1928.06     10.50   1542.45       .00                 .00                 .00       .00       .00       .00            28.00   3517.46    N</t>
  </si>
  <si>
    <t>ELECTRICITY DISTRIBUTION     MR M DUDA               30.00   3634.20      7.50   1211.40       .00                 .00                 .00       .00       .00       .00            37.50   5000.54    N</t>
  </si>
  <si>
    <t>ELECTRICITY DISTRIBUTION     MR VX GONGQA            22.50   2997.00     17.00   3019.20       .00                 .00                 .00       .00       .00       .00            39.50   6171.14    N</t>
  </si>
  <si>
    <t>ELECTRICITY DISTRIBUTION     MR SA MAFANI             8.00    969.12      4.00    646.08       .00                 .00                 .00       .00       .00       .00            12.00   1615.20    Y</t>
  </si>
  <si>
    <t>ELECTRICITY DISTRIBUTION     MR DA DOUDES            36.00   4361.04      4.00    646.08       .00                 .00                 .00       .00       .00       .00            40.00   5143.28    N</t>
  </si>
  <si>
    <t>ELECTRICITY DISTRIBUTION     MR MM NTSHOKO           23.00   2534.03     12.00   1762.80       .00                 .00                 .00       .00       .00       .00            35.00   4390.73    N</t>
  </si>
  <si>
    <t>ELECTRICITY DISTRIBUTION     MR S MTANA              25.00   3028.50     17.50   2826.60       .00                 .00                 .00       .00       .00       .00            42.50   5906.75    Y</t>
  </si>
  <si>
    <t>ELECTRICITY DISTRIBUTION     MR AP HLUTHA            47.00   4845.60     10.00       .00       .00                 .00                 .00       .00       .00       .00            57.00   5160.17    N</t>
  </si>
  <si>
    <t>ELECTRICITY DISTRIBUTION     MR S LANGA              24.00   5922.00     12.00   3948.00       .00                 .00                 .00       .00       .00       .00            36.00   9977.99    Y</t>
  </si>
  <si>
    <t>ELECTRICITY DISTRIBUTION     MISS NA MLOTANA         39.00   9623.25       .00       .00       .00                 .00                 .00       .00       .00       .00            39.00   9829.83    Y</t>
  </si>
  <si>
    <t>ELECTRICITY DISTRIBUTION     MR TH HULUSHE           30.00   3549.15       .00       .00       .00                 .00                 .00       .00       .00       .00            30.00   3746.34    Y</t>
  </si>
  <si>
    <t>ELECTRICITY DISTRIBUTION     MR SC RAMBA             31.50   7772.63       .00       .00       .00                 .00                 .00       .00       .00       .00            31.50   7941.65    N</t>
  </si>
  <si>
    <t>ELECTRICITY DISTRIBUTION     MISS N COSSIE           28.50   2924.10     12.00   1573.20       .00                 .00                 .00       .00       .00       .00            40.50   4619.37    N</t>
  </si>
  <si>
    <t>ELECTRICITY DISTRIBUTION     MR M NGOJO              52.50   6753.60      7.50       .00       .00                 .00                 .00       .00       .00       .00            60.00   7011.83    N</t>
  </si>
  <si>
    <t>ELECTRICITY DISTRIBUTION     MR L TYALA              16.00   1603.44     24.00   3206.88       .00                 .00                 .00       .00       .00       .00            40.00   4810.32    N</t>
  </si>
  <si>
    <t>ELECTRICITY DISTRIBUTION     MR N LUPUWANA           30.00   7402.50     12.00   3290.00       .00                 .00                 .00       .00       .00       .00            42.00  10777.01    N</t>
  </si>
  <si>
    <t>ELECTRICITY DISTRIBUTION     MR S SOMYA              22.50   5821.88     17.50   6037.50       .00                 .00                 .00       .00       .00       .00            40.00  11976.76    N</t>
  </si>
  <si>
    <t>ELECTRICITY DISTRIBUTION     MR KR NGONYAMA          35.00   8636.25       .00       .00       .00                 .00                 .00       .00       .00       .00            35.00   8861.61    Y</t>
  </si>
  <si>
    <t>ELECTRICITY DISTRIBUTION     MR V MADINDA            37.00   3082.47     11.00    450.54       .00                 .00                 .00       .00       .00       .00            48.00   3655.08</t>
  </si>
  <si>
    <t>ELECTRICITY DISTRIBUTION     MR BB GOMBA             30.00   2499.30      4.00    444.32       .00                 .00                 .00       .00       .00       .00            34.00   3009.35</t>
  </si>
  <si>
    <t>ELECTRICITY DISTRIBUTION     MS BJ MATTHEWS          19.50   1624.55       .00       .00       .00                 .00                 .00       .00       .00       .00            19.50   1723.15</t>
  </si>
  <si>
    <t>ELECTRICITY DISTRIBUTION                            819.00 124699.02    215.00  37959.05       .00                 .00                 .00       .00       .00       .00          1034.00 166573.77</t>
  </si>
  <si>
    <t>CORPORATE SERVICES           MS W TINISE              2.00    266.40      4.00    710.40       .00                 .00                 .00       .00       .00       .00             6.00    976.80</t>
  </si>
  <si>
    <t>CORPORATE SERVICES           MR S MZONGWANA           2.00    272.79      5.00    909.30       .00                 .00                 .00       .00       .00       .00             7.00   1182.09</t>
  </si>
  <si>
    <t>DS MAKANA MUNICIPALITY-SAL                OVERIME HOURS REPORT                  PRINTED ON 2023/08/0( 9:21)  FOR 2023/07/21        PAGE     6</t>
  </si>
  <si>
    <t>CORPORATE SERVICES           MISS NO LURWAYI          4.50    450.97      8.00   1068.96       .00                 .00                 .00       .00       .00       .00            12.50   1519.93</t>
  </si>
  <si>
    <t>CORPORATE SERVICES                                    8.50    990.16     17.00   2688.66       .00                 .00                 .00       .00       .00       .00            25.50   3678.82</t>
  </si>
  <si>
    <t>CITY HALL &amp; OFFICES          MISS P BUWA             11.50   1179.90     11.00   1504.80       .00                 .00                 .00       .00       .00       .00            22.50   2684.70</t>
  </si>
  <si>
    <t>CITY HALL &amp; OFFICES                                  11.50   1179.90     11.00   1504.80       .00                 .00                 .00       .00       .00       .00            22.50   2684.70</t>
  </si>
  <si>
    <t>COMMUNITY HALLS              MR MS NKONTSO           15.00   1817.10       .00       .00       .00                 .00                 .00       .00       .00       .00            15.00   1817.10    0</t>
  </si>
  <si>
    <t>COMMUNITY HALLS              MR VM NQEBEYA           24.50   3762.47     19.50   3173.78       .00                 .00                 .00       .00       .00       .00            44.00   6936.25</t>
  </si>
  <si>
    <t>COMMUNITY HALLS              MR S MIZE               18.00   2341.17     15.00   2601.30       .00                 .00                 .00       .00       .00       .00            33.00   4942.47</t>
  </si>
  <si>
    <t>COMMUNITY HALLS              MR L MSUTWANA           12.00   1322.10       .00       .00       .00                 .00                 .00       .00       .00       .00            12.00   1322.10</t>
  </si>
  <si>
    <t>COMMUNITY HALLS              MRS N MALGAS             7.50    788.06      7.00    980.70       .00                 .00                 .00       .00       .00       .00            14.50   1768.76</t>
  </si>
  <si>
    <t>COMMUNITY HALLS                                      77.00  10030.90     41.50   6755.78       .00                 .00                 .00       .00       .00       .00           118.50  16786.68</t>
  </si>
  <si>
    <t>COUNCIL                      MR SW DYIRA             11.00   2984.52       .00       .00       .00                 .00                 .00       .00       .00       .00            11.00   2984.52</t>
  </si>
  <si>
    <t>COUNCIL                                              11.00   2984.52       .00       .00       .00                 .00                 .00       .00       .00       .00            11.00   2984.52</t>
  </si>
  <si>
    <t>FINANCE ADMINISTRATION       MR L MAGALELA           21.00   2543.94      5.00    807.60       .00                 .00                 .00       .00       .00       .00            26.00   3398.49</t>
  </si>
  <si>
    <t>FINANCE ADMINISTRATION       MS A WESSELS             3.00    330.53      2.00    595.80       .00                 .00                 .00       .00       .00       .00             5.00    926.33</t>
  </si>
  <si>
    <t>FINANCE ADMINISTRATION                               24.00   2874.47      7.00   1403.40       .00                 .00                 .00       .00       .00       .00            31.00   4324.82</t>
  </si>
  <si>
    <t>CARAVAN PARK                 MR ZG MAGOPENI          22.00   2665.08     25.00   2907.36       .00                 .00                 .00       .00       .00       .00            47.00   5572.44    0</t>
  </si>
  <si>
    <t>CARAVAN PARK                                         22.00   2665.08     25.00   2907.36       .00                 .00                 .00       .00       .00       .00            47.00   5572.44</t>
  </si>
  <si>
    <t>CEMETERIES                   MR SE KULA              16.00   1984.80     10.00   1654.00       .00                 .00                 .00       .00       .00       .00            26.00   3638.80</t>
  </si>
  <si>
    <t>CEMETERIES                   MS V DYANTYI            19.00   2093.33     17.00   2497.30       .00                 .00                 .00       .00       .00       .00            36.00   4590.63</t>
  </si>
  <si>
    <t>CEMETERIES                                           35.00   4078.13     27.00   4151.30       .00                 .00                 .00       .00       .00       .00            62.00   8229.43</t>
  </si>
  <si>
    <t>DOMESTIC REFUSE              MR MZ NAZO               2.00    438.33      4.00   1168.88       .00                 .00                 .00       .00       .00       .00             6.00   1607.21    0</t>
  </si>
  <si>
    <t>DOMESTIC REFUSE              MR TK SANDI             22.50   4703.06     10.00   2787.00       .00                 .00                 .00       .00       .00       .00            32.50   7490.06</t>
  </si>
  <si>
    <t>DS MAKANA MUNICIPALITY-SAL                OVERIME HOURS REPORT                  PRINTED ON 2023/08/0( 9:21)  FOR 2023/07/21        PAGE     7</t>
  </si>
  <si>
    <t>DOMESTIC REFUSE              MR MD HLALOWA           16.00   1603.44     22.00   2939.64       .00                 .00                 .00       .00       .00       .00            38.00   4543.08</t>
  </si>
  <si>
    <t>DOMESTIC REFUSE                                      40.50   6744.83     36.00   6895.52       .00                 .00                 .00       .00       .00       .00            76.50  13640.35</t>
  </si>
  <si>
    <t>PARKS ADMIN                  MR S NGCESE             18.00   4769.28      9.00   3179.52       .00                 .00                 .00       .00       .00       .00            27.00   7948.80</t>
  </si>
  <si>
    <t>PARKS ADMIN                                          18.00   4769.28      9.00   3179.52       .00                 .00                 .00       .00       .00       .00            27.00   7948.80</t>
  </si>
  <si>
    <t>PARKS TRANSPORT              MR NM TATA              20.00   2999.10     17.00   3398.98       .00                 .00                 .00       .00       .00       .00            37.00   6398.08</t>
  </si>
  <si>
    <t>PARKS TRANSPORT              MR M MAGWALA            18.00   2286.63      6.00   1016.28       .00                 .00                 .00       .00       .00       .00            24.00   3302.91</t>
  </si>
  <si>
    <t>PARKS TRANSPORT              MISS NO NDWAYANA        18.00   1803.87     16.00   2137.92       .00                 .00                 .00       .00       .00       .00            34.00   3941.79</t>
  </si>
  <si>
    <t>PARKS TRANSPORT                                      56.00   7089.60     39.00   6553.18       .00                 .00                 .00       .00       .00       .00            95.00  13642.78</t>
  </si>
  <si>
    <t>FIRE CONTROL                 MR VD VATELA            20.00   4143.30       .00       .00       .00                 .00               24.00   1657.44       .00       .00            44.00   5800.74    Y</t>
  </si>
  <si>
    <t>FIRE CONTROL                 MR FM MAPALING          11.00   2627.46     10.00   3184.80       .00                 .00               12.00    955.44     12.00   1910.88            45.00   8678.58    Y</t>
  </si>
  <si>
    <t>FIRE CONTROL                 MR GH FELIX             28.00   5152.14       .00       .00       .00                 .00               36.00   2208.24       .00       .00            64.00   7360.38    Y</t>
  </si>
  <si>
    <t>FIRE CONTROL                 MR M MANKAYI            10.00   1840.05       .00       .00       .00                 .00               12.00    736.08       .00       .00            22.00   2576.13    Y</t>
  </si>
  <si>
    <t>FIRE CONTROL                 MR MR NTSHO             19.50   4039.72     10.00   2762.20       .00                 .00               12.00    828.72     12.00   1657.32            53.50   9287.96    Y</t>
  </si>
  <si>
    <t>FIRE CONTROL                 MR TJ SMAYILE           20.00   4014.30       .00       .00       .00                 .00               36.00   2408.76       .00       .00            56.00   6423.06    Y</t>
  </si>
  <si>
    <t>FIRE CONTROL                 MR MEB BOOI              1.50    271.94       .00       .00       .00                 .00                 .00       .00     12.00   1450.32            13.50   1722.26    Y</t>
  </si>
  <si>
    <t>FIRE CONTROL                 MR AT BOMA              11.00   2207.87       .00       .00       .00                 .00               12.00    802.92     12.00   1605.72            35.00   4616.51    Y</t>
  </si>
  <si>
    <t>FIRE CONTROL                 MR MM MANCAM            20.00   4014.30       .00       .00       .00                 .00               24.00   1605.84       .00       .00            44.00   5620.14    Y</t>
  </si>
  <si>
    <t>FIRE CONTROL                 MRS PL MBANE            20.00   4014.30       .00       .00       .00                 .00               24.00   1605.84     12.00   1605.72            56.00   7225.86    Y</t>
  </si>
  <si>
    <t>FIRE CONTROL                 MRS NP NGCESE             .00       .00       .00       .00       .00                 .00               12.00    747.72     12.00   1495.44            24.00   2243.16    Y</t>
  </si>
  <si>
    <t>FIRE CONTROL                 MR ZC NDOLO               .00       .00       .00       .00       .00                 .00                 .00       .00     12.00   1410.12            12.00   1410.12    Y</t>
  </si>
  <si>
    <t>FIRE CONTROL                 MS NJ SIKO              28.00   5146.26       .00       .00       .00                 .00               24.00   1470.48     12.00   1470.36            64.00   8087.10    Y</t>
  </si>
  <si>
    <t>FIRE CONTROL                 MR NA SCHEEPERS         10.00   1975.80       .00       .00       .00                 .00               12.00    790.32     12.00   1580.64            34.00   4346.76    Y</t>
  </si>
  <si>
    <t>FIRE CONTROL                 MR QW SKEYI             20.00   3858.90       .00       .00       .00                 .00               12.00    771.84     12.00   1543.56            44.00   6174.30    Y</t>
  </si>
  <si>
    <t>FIRE CONTROL                 MS NVM MKELE            19.50   3588.10     10.00   2453.40       .00                 .00               12.00    736.08     12.00   1472.04            53.50   8249.62    Y</t>
  </si>
  <si>
    <t>DS MAKANA MUNICIPALITY-SAL                OVERIME HOURS REPORT                  PRINTED ON 2023/08/0( 9:21)  FOR 2023/07/21        PAGE     8</t>
  </si>
  <si>
    <t>FIRE CONTROL                 MS T SOBIKWA              .00       .00       .00       .00       .00                 .00               36.00   1716.48     12.00   1144.20            48.00   2860.68</t>
  </si>
  <si>
    <t>FIRE CONTROL                 MRS NJ SOMEKETA         28.00   5992.98       .00       .00       .00                 .00               36.00   2568.60       .00       .00            64.00   8561.58    Y</t>
  </si>
  <si>
    <t>FIRE CONTROL                 MR T KASPER             20.00   3457.80       .00       .00       .00                 .00               24.00   1383.12       .00       .00            44.00   4840.92    Y</t>
  </si>
  <si>
    <t>FIRE CONTROL                 MR AS NQOKOQA             .00       .00       .00       .00       .00                 .00               24.00   1557.36       .00       .00            24.00   1557.36    Y</t>
  </si>
  <si>
    <t>FIRE CONTROL                 MRS VJ JEZI               .00       .00       .00       .00       .00                 .00                 .00       .00     12.00   1144.20            12.00   1144.20    Y</t>
  </si>
  <si>
    <t>FIRE CONTROL                 MR NT TLANJENI            .00       .00       .00       .00       .00                 .00               24.00   1383.12       .00       .00            24.00   1383.12    Y</t>
  </si>
  <si>
    <t>FIRE CONTROL                 MS NC HAARMANS            .00       .00       .00       .00       .00                 .00               24.00   1117.44       .00       .00            24.00   1117.44</t>
  </si>
  <si>
    <t>FIRE CONTROL                 MR BL LOMBO             38.00   5061.60       .00       .00       .00                 .00               24.00   1065.60     12.00   1065.60            74.00   7192.80</t>
  </si>
  <si>
    <t>FIRE CONTROL                 MR EA BOBATYANI         28.00   3729.60       .00       .00       .00                 .00               36.00   1598.40       .00       .00            64.00   5328.00</t>
  </si>
  <si>
    <t>FIRE CONTROL                                        380.50  70292.82     30.00   8400.40       .00                 .00              636.00  37936.32    192.00  23083.44          1238.50 139712.98</t>
  </si>
  <si>
    <t>ROADWORTHY                   MR VS JODWANA            8.00    969.12      8.00   1292.16       .00                 .00                 .00       .00       .00       .00            16.00   2261.28    Y</t>
  </si>
  <si>
    <t>ROADWORTHY                                            8.00    969.12      8.00   1292.16       .00                 .00                 .00       .00       .00       .00            16.00   2261.28</t>
  </si>
  <si>
    <t>SANITATION GENERAL           MR JL THOMAS            26.50   5807.87      4.00   1168.88       .00                 .00                 .00       .00       .00       .00            30.50   6976.75</t>
  </si>
  <si>
    <t>SANITATION GENERAL           MR S JACK                7.00    771.23       .00       .00       .00                 .00                 .00       .00       .00       .00             7.00    771.23</t>
  </si>
  <si>
    <t>SANITATION GENERAL           MR YS JONGILE           17.50   2331.00     14.00   2486.40       .00                 .00                 .00       .00       .00       .00            31.50   4817.40</t>
  </si>
  <si>
    <t>SANITATION GENERAL                                   51.00   8910.10     18.00   3655.28       .00                 .00                 .00       .00       .00       .00            69.00  12565.38</t>
  </si>
  <si>
    <t>TRAFFIC                      MRS Z MASETI            28.00   6588.96     12.00   3765.12       .00                 .00               12.00    941.28       .00       .00            52.00  11408.04</t>
  </si>
  <si>
    <t>TRAFFIC                      MR T MDYOGOLO            8.00    881.40      8.00   1175.20       .00                 .00                 .00       .00       .00       .00            16.00   2056.60    Y</t>
  </si>
  <si>
    <t>TRAFFIC                      MR GV FLOTMAN           23.00   7910.51      4.00   1834.32       .00                 .00                 .00       .00       .00       .00            27.00   9744.83</t>
  </si>
  <si>
    <t>TRAFFIC                      MR SN WALTERS           26.00   6415.50      5.00   1645.00       .00                 .00                5.00    411.25       .00       .00            36.00   8537.48</t>
  </si>
  <si>
    <t>TRAFFIC                      MISS L MACKENZIE        24.00   4898.52     12.00   3265.68       .00                 .00               12.00    816.48       .00       .00            48.00   9112.14</t>
  </si>
  <si>
    <t>TRAFFIC                      MR STM JACOBS           25.00   5102.63     15.00   4082.10       .00                 .00               23.00   1564.92       .00       .00            63.00  11021.96</t>
  </si>
  <si>
    <t>DS MAKANA MUNICIPALITY-SAL                OVERIME HOURS REPORT                  PRINTED ON 2023/08/0( 9:21)  FOR 2023/07/21        PAGE     9</t>
  </si>
  <si>
    <t>TRAFFIC                      MR EG SIAS              30.00   6574.95     10.00   2922.20       .00                 .00               10.00    730.60       .00       .00            50.00  10359.21</t>
  </si>
  <si>
    <t>TRAFFIC                      MS Z MBULALI            30.00   5186.70      6.00   1383.12       .00                 .00                6.00    345.78       .00       .00            42.00   7075.23</t>
  </si>
  <si>
    <t>TRAFFIC                      MR UR AUSTIN            25.00   4322.25     15.00   3457.80       .00                 .00               15.00    864.45       .00       .00            55.00   8898.03</t>
  </si>
  <si>
    <t>TRAFFIC                      MR KG REDCLIFFE         25.00   4322.25     15.00   3457.80       .00                 .00               15.00    864.45       .00       .00            55.00   8898.03</t>
  </si>
  <si>
    <t>TRAFFIC                      MS NZ MPAMBANI          20.00   3376.80       .00       .00       .00                 .00                 .00       .00       .00       .00            20.00   3527.04</t>
  </si>
  <si>
    <t>TRAFFIC                                             264.00  55580.47    102.00  26988.34       .00                 .00               98.00   6539.21       .00       .00           464.00  90638.59</t>
  </si>
  <si>
    <t>SPORTS GROUNDS               MR DP ZANI              27.00   3270.78     13.00   2099.76       .00                 .00                 .00       .00       .00       .00            40.00   5370.54</t>
  </si>
  <si>
    <t>SPORTS GROUNDS               MISS NJ PLANGA          23.00   2304.95      8.00   1068.96       .00                 .00                 .00       .00       .00       .00            31.00   3373.91</t>
  </si>
  <si>
    <t>SPORTS GROUNDS               MR L BUDAZA             24.00   2405.16     12.00   1603.44       .00                 .00                 .00       .00       .00       .00            36.00   4008.60</t>
  </si>
  <si>
    <t>SPORTS GROUNDS               MR S NDZANZDE           28.50   2856.13     36.00   1536.63       .00                 .00                 .00       .00       .00       .00            64.50   4392.76</t>
  </si>
  <si>
    <t>SPORTS GROUNDS                                      131.50  13743.26     80.00   7778.61       .00                 .00                 .00       .00       .00       .00           211.50  21521.87</t>
  </si>
  <si>
    <t>STR ISLANDS &amp; VERGES         MR MW KONDILE           22.00   2689.17     25.00   2933.64       .00                 .00                 .00       .00       .00       .00            47.00   5622.81    0</t>
  </si>
  <si>
    <t>STR ISLANDS &amp; VERGES         MR AP PISTOLI            7.00    910.46      6.00   1040.52       .00                 .00                 .00       .00       .00       .00            13.00   1950.98    0</t>
  </si>
  <si>
    <t>STR ISLANDS &amp; VERGES         MR RV NQOLA              7.00    889.25      6.00   1016.28       .00                 .00                 .00       .00       .00       .00            13.00   1905.53</t>
  </si>
  <si>
    <t>STR ISLANDS &amp; VERGES         MRS TR STAMPER-BUWA     28.00   3641.82     12.00   2081.04       .00                 .00                 .00       .00       .00       .00            40.00   5722.86</t>
  </si>
  <si>
    <t>STR ISLANDS &amp; VERGES         MR M MADYO               6.00    799.20     28.00   4972.80       .00                 .00                 .00       .00       .00       .00            34.00   5772.00</t>
  </si>
  <si>
    <t>STR ISLANDS &amp; VERGES         MS N MZOZOYANA          18.00   2079.54     16.00   2464.64       .00                 .00                 .00       .00       .00       .00            34.00   4544.18</t>
  </si>
  <si>
    <t>STR ISLANDS &amp; VERGES         MR WA DURUWE            22.00   4385.37     25.00   4784.04       .00                 .00                 .00       .00       .00       .00            47.00   9169.41</t>
  </si>
  <si>
    <t>STR ISLANDS &amp; VERGES         MR L MALETHE            22.00   2423.85     25.00   2644.20       .00                 .00                 .00       .00       .00       .00            47.00   5068.05</t>
  </si>
  <si>
    <t>STR ISLANDS &amp; VERGES         MS L MINI               22.00   2204.73     18.00   2405.16       .00                 .00                 .00       .00       .00       .00            40.00   4609.89</t>
  </si>
  <si>
    <t>STR ISLANDS &amp; VERGES                                154.00  20023.39    161.00  24342.32       .00                 .00                 .00       .00       .00       .00           315.00  44365.71</t>
  </si>
  <si>
    <t>EXECUTIVE MAYOR              MS Y KHONZA             11.00   1901.79       .00       .00       .00                 .00                 .00       .00       .00       .00            11.00   1901.79    Y</t>
  </si>
  <si>
    <t>EXECUTIVE MAYOR              MS T MAGILINDANE        11.00   1465.20       .00       .00       .00                 .00                 .00       .00       .00       .00            11.00   1465.20</t>
  </si>
  <si>
    <t>EXECUTIVE MAYOR              MR AA ADAM              11.00   2468.73       .00       .00       .00                 .00                 .00       .00       .00       .00            11.00   2468.73</t>
  </si>
  <si>
    <t>EXECUTIVE MAYOR                                      33.00   5835.72       .00       .00       .00                 .00                 .00       .00       .00       .00            33.00   5835.72</t>
  </si>
  <si>
    <t>DS MAKANA MUNICIPALITY-SAL                OVERIME HOURS REPORT                  PRINTED ON 2023/08/0( 9:21)  FOR 2023/07/21        PAGE    10</t>
  </si>
  <si>
    <t>MEDIA &amp; COMMUNICATION        MR AK MJEKULA           15.75   3371.77       .00       .00       .00                 .00                 .00       .00       .00       .00            15.75   3371.77</t>
  </si>
  <si>
    <t>MEDIA &amp; COMMUNICATION                                15.75   3371.77       .00       .00       .00                 .00                 .00       .00       .00       .00            15.75   3371.77</t>
  </si>
  <si>
    <t>SPEC PROG UNIT               MR SZ GQEKE             16.50   4269.38       .00       .00       .00                 .00                 .00       .00       .00       .00            16.50   4269.38</t>
  </si>
  <si>
    <t>SPEC PROG UNIT                                       16.50   4269.38       .00       .00       .00                 .00                 .00       .00       .00       .00            16.50   4269.38</t>
  </si>
  <si>
    <t xml:space="preserve">                                                   3909.80 599512.53   1518.00 236421.26       .00                 .00             1363.00  79234.78    378.00  42884.16          7168.80 981039.52</t>
  </si>
  <si>
    <t>01 MAKANA MUNICIPALITY-SAL                OVERIME HOURS REPORT                  PRINTED ON 2023/08/2(15:40)  FOR 2023/08/25        PAGE     1</t>
  </si>
  <si>
    <t>TECHNICAL ADMINISTRATION     MR MV TABATA            32.00   3900.48     29.00   1300.16       .00                 .00                 .00       .00       .00       .00            61.00   5200.64    N</t>
  </si>
  <si>
    <t>TECHNICAL ADMINISTRATION                             32.00   3900.48     29.00   1300.16       .00                 .00                 .00       .00       .00       .00            61.00   5200.64</t>
  </si>
  <si>
    <t>ENG DISTR PLANT              MR MG BUDAZA            48.00   4644.60     13.00       .00       .00                 .00                 .00       .00       .00       .00            61.00   4644.60    N</t>
  </si>
  <si>
    <t>ENG DISTR PLANT              MR Z PAYI               25.00   2902.88      7.00   1083.74       .00                 .00                 .00       .00       .00       .00            32.00   3986.62    N</t>
  </si>
  <si>
    <t>ENG DISTR PLANT                                      73.00   7547.48     20.00   1083.74       .00                 .00                 .00       .00       .00       .00            93.00   8631.22</t>
  </si>
  <si>
    <t>ENG DISTR TRANSPORT          MR KE HLUTHA             9.00   1456.79       .00       .00       .00                 .00                 .00       .00       .00       .00             9.00   1456.79    Y</t>
  </si>
  <si>
    <t>ENG DISTR TRANSPORT                                   9.00   1456.79       .00       .00       .00                 .00                 .00       .00       .00       .00             9.00   1456.79</t>
  </si>
  <si>
    <t>ENG DISTR WORKSHOPS          MR SA MASOMA             1.00    314.30      1.00   1699.75       .00                 .00                 .00       .00       .00       .00             2.00   2014.05</t>
  </si>
  <si>
    <t>ENG DISTR WORKSHOPS                                   1.00    314.30      1.00   1699.75       .00                 .00                 .00       .00       .00       .00             2.00   2014.05</t>
  </si>
  <si>
    <t>ENG PAIL REMOVALS            MR S MELANI             25.00   2902.88      7.00   1083.74       .00                 .00                 .00       .00       .00       .00            32.00   3986.62    N</t>
  </si>
  <si>
    <t>ENG PAIL REMOVALS            MR VH NQEBEYA           25.00   2902.88      7.00   1083.74       .00                 .00                 .00       .00       .00       .00            32.00   3986.62    N</t>
  </si>
  <si>
    <t>ENG PAIL REMOVALS            MR ZJ ZWENI               .00       .00       .00       .00       .00                 .00               24.00   1494.24       .00       .00            24.00   2170.32    Y</t>
  </si>
  <si>
    <t>ENG PAIL REMOVALS            MR L NAZO               14.00   1478.82      4.00    563.36       .00                 .00                 .00       .00       .00       .00            18.00   2042.18    Y</t>
  </si>
  <si>
    <t>ENG PAIL REMOVALS            MR MK JACISA            16.00   1690.08     16.00   2253.44       .00                 .00                 .00       .00       .00       .00            32.00   3943.52    N</t>
  </si>
  <si>
    <t>ENG PAIL REMOVALS            MR V DOLO               48.00   4225.20     13.00       .00       .00                 .00                 .00       .00       .00       .00            61.00   4225.20    N</t>
  </si>
  <si>
    <t>ENG PAIL REMOVALS            MR TH KAMANA            48.00   4225.20     13.00       .00       .00                 .00                 .00       .00       .00       .00            61.00   4225.20    N</t>
  </si>
  <si>
    <t>ENG PAIL REMOVALS            MR SM MONKIE            48.00   4225.20     13.00       .00       .00                 .00                 .00       .00       .00       .00            61.00   4225.20    N</t>
  </si>
  <si>
    <t>ENG PAIL REMOVALS            MR ME KULA              25.00   2640.75      7.00    985.88       .00                 .00                 .00       .00       .00       .00            32.00   3626.63    Y</t>
  </si>
  <si>
    <t>ENG PAIL REMOVALS            MR BR MGQOBELE          12.00   1267.56      4.00    563.36       .00                 .00                 .00       .00       .00       .00            16.00   1830.92    Y</t>
  </si>
  <si>
    <t>ENG PAIL REMOVALS                                   261.00  25558.57     84.00   6533.52       .00                 .00               24.00   1494.24       .00       .00           369.00  34262.41</t>
  </si>
  <si>
    <t>ENG SEWER ADMIN              MR S THETHANI           44.00   7471.20       .00       .00       .00                 .00               12.00    747.12       .00       .00            56.00   8218.32    N</t>
  </si>
  <si>
    <t>ENG SEWER ADMIN              MR S NASE               48.00   7479.00       .00       .00       .00                 .00                 .00       .00       .00       .00            48.00   7479.00    N</t>
  </si>
  <si>
    <t>ENG SEWER ADMIN              MR T RALO               13.50   1426.01       .00       .00       .00                 .00                 .00       .00       .00       .00            13.50   1426.01    Y</t>
  </si>
  <si>
    <t>ENG SEWER ADMIN              MR M VAMVA              48.00   7289.40     13.00       .00       .00                 .00                 .00       .00       .00       .00            61.00   7289.40    N</t>
  </si>
  <si>
    <t>ENG SEWER ADMIN              MR A ZUZANI             25.00   4555.88      7.00   1700.86       .00                 .00                 .00       .00       .00       .00            32.00   6256.74    N</t>
  </si>
  <si>
    <t>01 MAKANA MUNICIPALITY-SAL                OVERIME HOURS REPORT                  PRINTED ON 2023/08/2(15:40)  FOR 2023/08/25        PAGE     2</t>
  </si>
  <si>
    <t>ENG SEWER ADMIN                                     178.50  28221.49     20.00   1700.86       .00                 .00               12.00    747.12       .00       .00           210.50  30669.47</t>
  </si>
  <si>
    <t>ENG DISPOSAL WORKS           MR M MZIZI              33.00   5215.82     11.00   1475.18       .00                 .00               12.00    632.28       .00       .00            56.00   8224.72    N</t>
  </si>
  <si>
    <t>ENG DISPOSAL WORKS           MR SC NZWANA             5.00    771.75      5.00   1029.00       .00                 .00               12.00    617.40       .00       .00            22.00   2418.15    N</t>
  </si>
  <si>
    <t>ENG DISPOSAL WORKS           MR M JANUARY             5.00    580.58      5.00    774.10       .00                 .00                 .00       .00       .00       .00            10.00   1354.68    Y</t>
  </si>
  <si>
    <t>ENG DISPOSAL WORKS           MR SG NKOLONGO          22.00   4109.16       .00       .00       .00                 .00               12.00    747.12       .00       .00            34.00   4856.28    N</t>
  </si>
  <si>
    <t>ENG DISPOSAL WORKS           MR S METHUSI            23.50   8124.07      8.50   3917.99       .00                 .00                 .00       .00       .00       .00            32.00  12042.06    N</t>
  </si>
  <si>
    <t>ENG DISPOSAL WORKS           MRS S SOMAGU            44.00   8820.60       .00       .00       .00                 .00               48.00   3528.48       .00       .00            92.00  12349.08    N</t>
  </si>
  <si>
    <t>ENG DISPOSAL WORKS           MR W SOKE                4.00    993.12      4.00   1324.16       .00                 .00                 .00       .00       .00       .00             8.00   2317.28    Y</t>
  </si>
  <si>
    <t>ENG DISPOSAL WORKS           MR L PLANGA             22.00   2554.53     22.00   2786.76       .00                 .00               12.00    464.52       .00       .00            56.00   6707.25    N</t>
  </si>
  <si>
    <t>ENG DISPOSAL WORKS           MR MS MAZUNGULA         33.00   3927.83       .00       .00       .00                 .00               48.00   1904.64       .00       .00            81.00   5832.47</t>
  </si>
  <si>
    <t>ENG DISPOSAL WORKS           MR DA NGQANDANA         21.00   3220.38     15.00   3448.80       .00                 .00                 .00       .00       .00       .00            36.00   6669.18</t>
  </si>
  <si>
    <t>ENG DISPOSAL WORKS                                  212.50  38317.84     70.50  14755.99       .00                 .00              144.00   7894.44       .00       .00           427.00  62771.15</t>
  </si>
  <si>
    <t>ENG SEWER RETICULATION       MR R FRANCIS            44.00   9240.00       .00       .00       .00                 .00               48.00   3696.00       .00       .00            92.00  12936.00    N</t>
  </si>
  <si>
    <t>ENG SEWER RETICULATION       MR Z JAMES               8.00    928.92      8.00   1238.56       .00                 .00                 .00       .00       .00       .00            16.00   2167.48    Y</t>
  </si>
  <si>
    <t>ENG SEWER RETICULATION       MR JR RALO              21.50   2496.47      4.50    696.69       .00                 .00                 .00       .00       .00       .00            26.00   3193.16    Y</t>
  </si>
  <si>
    <t>ENG SEWER RETICULATION       MR ME NTLANJENI         16.00   2715.60     15.00   3394.50       .00                 .00                 .00       .00       .00       .00            31.00   6110.10    N</t>
  </si>
  <si>
    <t>ENG SEWER RETICULATION       MR N KRIEL              21.00   2499.53      7.00   1110.90       .00                 .00                 .00       .00       .00       .00            28.00   3610.43</t>
  </si>
  <si>
    <t>ENG SEWER RETICULATION                              110.50  17880.52     34.50   6440.65       .00                 .00               48.00   3696.00       .00       .00           193.00  28017.17</t>
  </si>
  <si>
    <t>ENG STR FOOTPATHS GUTTERS    MR MM PONGOLO            9.00   1045.04       .00       .00       .00                 .00                 .00       .00       .00       .00             9.00   1045.04    0</t>
  </si>
  <si>
    <t>ENG STR FOOTPATHS GUTTERS    MR VJ JONAS             20.00   2435.40     20.50   3247.20       .00                 .00                 .00       .00       .00       .00            40.50   5682.60</t>
  </si>
  <si>
    <t>ENG STR FOOTPATHS GUTTERS    MR SE KONDILE           37.00   4076.48      8.00    595.80       .00                 .00                 .00       .00       .00       .00            45.00   4672.28</t>
  </si>
  <si>
    <t>ENG STR FOOTPATHS GUTTERS                            66.00   7556.92     28.50   3843.00       .00                 .00                 .00       .00       .00       .00            94.50  11399.92</t>
  </si>
  <si>
    <t>WATER CONSERVATION PURIF     MR MM MAKOMBE           25.00   4669.50      7.00   1743.28       .00                 .00                 .00       .00       .00       .00            32.00   6412.78    N</t>
  </si>
  <si>
    <t>WATER CONSERVATION PURIF     MR ZP DAVANE            51.00   9699.00       .00       .00       .00                 .00                 .00       .00       .00       .00            51.00   9699.00    N</t>
  </si>
  <si>
    <t>WATER CONSERVATION PURIF     MR SM HANI                .00       .00       .00       .00       .00                 .00               36.00   2774.88       .00       .00            36.00   3563.64    Y</t>
  </si>
  <si>
    <t>01 MAKANA MUNICIPALITY-SAL                OVERIME HOURS REPORT                  PRINTED ON 2023/08/2(15:40)  FOR 2023/08/25        PAGE     3</t>
  </si>
  <si>
    <t>WATER CONSERVATION PURIF     MR TJ JILANA            48.00   6322.20     12.00       .00       .00                 .00               36.00   1896.84       .00       .00            96.00   8895.12    N</t>
  </si>
  <si>
    <t>WATER CONSERVATION PURIF     MR Z NGUMBELA           44.00   4644.60      4.00       .00       .00                 .00                 .00       .00       .00       .00            48.00   4644.60    N</t>
  </si>
  <si>
    <t>WATER CONSERVATION PURIF     MR H MARAMBANA            .00       .00       .00       .00       .00                 .00               12.00    747.12       .00       .00            12.00   1423.20    Y</t>
  </si>
  <si>
    <t>WATER CONSERVATION PURIF     MR FN MAVELA              .00       .00       .00       .00       .00                 .00               48.00   3876.00       .00       .00            48.00   4664.76    Y</t>
  </si>
  <si>
    <t>WATER CONSERVATION PURIF     MS N MNGXUMA            32.00   5976.96     32.00   1992.32       .00                 .00                 .00       .00       .00       .00            64.00   7969.28    N</t>
  </si>
  <si>
    <t>WATER CONSERVATION PURIF     MR NM NDOLO             63.00   7650.60       .00       .00       .00                 .00                 .00       .00       .00       .00            63.00   7650.60    N</t>
  </si>
  <si>
    <t>WATER CONSERVATION PURIF     MR MG FAKU              40.00   4536.00     16.00       .00       .00                 .00                 .00       .00       .00       .00            56.00   4536.00    N</t>
  </si>
  <si>
    <t>WATER CONSERVATION PURIF     MR B SPEELMAN           35.00   3969.00      7.00    756.00       .00                 .00                 .00       .00       .00       .00            42.00   4725.00    N</t>
  </si>
  <si>
    <t>WATER CONSERVATION PURIF     MR X NTETHE              2.00    226.80       .00       .00       .00                 .00                 .00       .00       .00       .00             2.00    226.80    N</t>
  </si>
  <si>
    <t>WATER CONSERVATION PURIF     MR M SKAAP              22.00   2494.80      8.00   1209.60       .00                 .00                 .00       .00       .00       .00            30.00   3704.40    N</t>
  </si>
  <si>
    <t>WATER CONSERVATION PURIF     MR A HELENI               .00       .00       .00       .00       .00                 .00               36.00   1393.56       .00       .00            36.00   2182.32    Y</t>
  </si>
  <si>
    <t>WATER CONSERVATION PURIF     MR M TOKOTA             48.00   7471.20     13.00       .00       .00                 .00                 .00       .00       .00       .00            61.00   7471.20    N</t>
  </si>
  <si>
    <t>WATER CONSERVATION PURIF     MR T BAVUMA               .00       .00       .00       .00       .00                 .00               36.00   1428.48       .00       .00            36.00   2104.56    Y</t>
  </si>
  <si>
    <t>WATER CONSERVATION PURIF     MR M MBEKELE            20.00   2268.00     20.00   3024.00       .00                 .00                 .00       .00       .00       .00            40.00   5292.00    Y</t>
  </si>
  <si>
    <t>WATER CONSERVATION PURIF     MR MI KOM                5.00    567.00      8.50   1285.20       .00                 .00                 .00       .00       .00       .00            13.50   1852.20    N</t>
  </si>
  <si>
    <t>WATER CONSERVATION PURIF     MR J LEON               30.00  15646.38     24.00   4795.60       .00                 .00                 .00       .00       .00       .00            54.00  20441.98    N</t>
  </si>
  <si>
    <t>WATER CONSERVATION PURIF     MR AS BOTILE              .00       .00       .00       .00       .00                 .00               48.00   2414.40       .00       .00            48.00   3203.16    Y</t>
  </si>
  <si>
    <t>WATER CONSERVATION PURIF     MR M SOLANI               .00       .00       .00       .00       .00                 .00               24.00   1494.24       .00       .00            24.00   2170.32    Y</t>
  </si>
  <si>
    <t>WATER CONSERVATION PURIF     MR OO MBOMBO              .00       .00       .00       .00       .00                 .00               24.00    952.32       .00       .00            24.00   1177.68    N</t>
  </si>
  <si>
    <t>WATER CONSERVATION PURIF     MS N FIHLANI            36.00   3802.68     12.00    563.36       .00                 .00                 .00       .00       .00       .00            48.00   4366.04    N</t>
  </si>
  <si>
    <t>WATER CONSERVATION PURIF                            501.00  79944.72    163.50  15369.36       .00                 .00              300.00  16977.84       .00       .00           964.50 118376.64</t>
  </si>
  <si>
    <t>WATER JAMES KLEYNHANS        MR ZR ADAM                .00       .00       .00       .00       .00                 .00               12.00    789.84       .00       .00            12.00   1578.60    Y</t>
  </si>
  <si>
    <t>WATER JAMES KLEYNHANS        MS N GONGQOBE             .00       .00       .00       .00       .00                 .00               24.00   1848.00       .00       .00            24.00   2298.72    Y</t>
  </si>
  <si>
    <t>WATER JAMES KLEYNHANS        MR SS MTONGA            32.00   9604.32      4.00   1600.72       .00                 .00                 .00       .00       .00       .00            36.00  11205.04    N</t>
  </si>
  <si>
    <t>WATER JAMES KLEYNHANS        MR MM MGOGOSHE            .00       .00       .00       .00       .00                 .00               12.00    882.12       .00       .00            12.00   1670.88    Y</t>
  </si>
  <si>
    <t>WATER JAMES KLEYNHANS        MR ME BANISI              .00       .00       .00       .00       .00                 .00               12.00    747.12       .00       .00            12.00   1648.56    Y</t>
  </si>
  <si>
    <t>WATER JAMES KLEYNHANS        MR MN MANTLA            24.00   4482.72     12.00   2988.48       .00                 .00               24.00   1494.24       .00       .00            60.00   9641.52    N</t>
  </si>
  <si>
    <t>WATER JAMES KLEYNHANS        MR NL SMILE             36.00   6724.08       .00       .00       .00                 .00               12.00    747.12       .00       .00            48.00   8372.64</t>
  </si>
  <si>
    <t>WATER JAMES KLEYNHANS        MR BW MONDI               .00       .00       .00       .00       .00                 .00               48.00   1690.08       .00       .00            48.00   2478.84</t>
  </si>
  <si>
    <t>01 MAKANA MUNICIPALITY-SAL                OVERIME HOURS REPORT                  PRINTED ON 2023/08/2(15:40)  FOR 2023/08/25        PAGE     4</t>
  </si>
  <si>
    <t>WATER JAMES KLEYNHANS                                92.00  20811.12     16.00   4589.20       .00                 .00              144.00   8198.52       .00       .00           252.00  38894.80</t>
  </si>
  <si>
    <t>WATER RETICULATION           MR D NGQINZI            23.00   2670.65      8.00   1238.56       .00                 .00                 .00       .00       .00       .00            31.00   3909.21    N</t>
  </si>
  <si>
    <t>WATER RETICULATION           MR L PETER              28.30   5015.71     11.00   4015.34       .00                 .00                 .00       .00       .00       .00            39.30   9031.05    N</t>
  </si>
  <si>
    <t>WATER RETICULATION           MR EM RALO              22.00   3088.53     19.30   4782.24       .00                 .00                 .00       .00       .00       .00            41.30   7870.77    N</t>
  </si>
  <si>
    <t>WATER RETICULATION           MR MP MKALIPI           35.00   8680.88      7.00   1653.50       .00                 .00                 .00       .00       .00       .00            42.00  10334.38    N</t>
  </si>
  <si>
    <t>WATER RETICULATION           MR A HAWULANA           21.50   2496.47      8.00   1238.56       .00                 .00                 .00       .00       .00       .00            29.50   3735.03    N</t>
  </si>
  <si>
    <t>WATER RETICULATION           MR S JACK                8.00    928.92       .00       .00       .00                 .00                 .00       .00       .00       .00             8.00    928.92    N</t>
  </si>
  <si>
    <t>WATER RETICULATION           MR M MNTWINI            28.00   7281.96      7.00   2427.32       .00                 .00                 .00       .00       .00       .00            35.00   9709.28    N</t>
  </si>
  <si>
    <t>WATER RETICULATION           MR P KRALO              21.00   3830.72       .00       .00       .00                 .00                 .00       .00       .00       .00            21.00   3830.72    Y</t>
  </si>
  <si>
    <t>WATER RETICULATION           MR KB MANYATI           10.50   2543.47      4.50   1453.41       .00                 .00                 .00       .00       .00       .00            15.00   3996.88    Y</t>
  </si>
  <si>
    <t>WATER RETICULATION           MR L MLOLA              36.00   8946.72     16.00   1325.44       .00                 .00                 .00       .00       .00       .00            52.00  10272.16    N</t>
  </si>
  <si>
    <t>WATER RETICULATION           MR MT MFECANE           35.00   6537.30      8.00   1245.20       .00                 .00                 .00       .00       .00       .00            43.00   7782.50    N</t>
  </si>
  <si>
    <t>WATER RETICULATION           MR LM DLAMINI            2.00    877.29      5.00   2924.30       .00                 .00                 .00       .00       .00       .00             7.00   3801.59    N</t>
  </si>
  <si>
    <t>WATER RETICULATION           MR A BRUINTJIES         28.00   6760.32     24.00   3661.84       .00                 .00                 .00       .00       .00       .00            52.00  10422.16    N</t>
  </si>
  <si>
    <t>WATER RETICULATION           MR C BASSON             33.00   6311.75     11.00   1785.14       .00                 .00                 .00       .00       .00       .00            44.00   8096.89    N</t>
  </si>
  <si>
    <t>WATER RETICULATION           MR MN NTLOKWANA         16.00   1690.08      4.00    563.36       .00                 .00                 .00       .00       .00       .00            20.00   2253.44    N</t>
  </si>
  <si>
    <t>WATER RETICULATION           MRS F HLANGANA          66.00   4225.20     16.00       .00       .00                 .00                 .00       .00       .00       .00            82.00   4225.20    N</t>
  </si>
  <si>
    <t>WATER RETICULATION           MS N KAYINGANA          28.00   2957.64      7.00    985.88       .00                 .00                 .00       .00       .00       .00            35.00   3943.52</t>
  </si>
  <si>
    <t>WATER RETICULATION           MRS N MANTLA            33.00   3485.79     10.00   1408.40       .00                 .00                 .00       .00       .00       .00            43.00   4894.19    Y</t>
  </si>
  <si>
    <t>WATER RETICULATION           MR T MTWECU             23.00   2429.49     23.00   2394.28       .00                 .00                 .00       .00       .00       .00            46.00   4823.77    N</t>
  </si>
  <si>
    <t>WATER RETICULATION           MRS NJ SUKULA           23.50   2482.31       .00       .00       .00                 .00                 .00       .00       .00       .00            23.50   2482.31    Y</t>
  </si>
  <si>
    <t>WATER RETICULATION           MR MV NGUMBELA          29.00   2906.24      7.00    935.34       .00                 .00                 .00       .00       .00       .00            36.00   3841.58    Y</t>
  </si>
  <si>
    <t>WATER RETICULATION           MR PB DYUBULU           48.00   4644.60       .00       .00       .00                 .00               12.00    464.52       .00       .00            60.00   6329.82    N</t>
  </si>
  <si>
    <t>WATER RETICULATION           MR S GQOSHA             32.00   3380.16     24.00   1126.72       .00                 .00                 .00       .00       .00       .00            56.00   4506.88    N</t>
  </si>
  <si>
    <t>WATER RETICULATION           MR SI DYONGOMAN         37.00   3908.31     15.00    571.22       .00                 .00                 .00       .00       .00       .00            52.00   4479.53</t>
  </si>
  <si>
    <t>WATER RETICULATION           MR S NQEBE              24.00   4482.72       .00       .00       .00                 .00               36.00   2241.36       .00       .00            60.00   7625.52    Y</t>
  </si>
  <si>
    <t>WATER RETICULATION           MR MA NTOZINI             .00       .00      4.00    534.48       .00                 .00                 .00       .00       .00       .00             4.00    534.48    Y</t>
  </si>
  <si>
    <t>WATER RETICULATION           MS NT JACK              22.00   2323.86       .00       .00       .00                 .00                 .00       .00       .00       .00            22.00   2323.86</t>
  </si>
  <si>
    <t>01 MAKANA MUNICIPALITY-SAL                OVERIME HOURS REPORT                  PRINTED ON 2023/08/2(15:40)  FOR 2023/08/25        PAGE     5</t>
  </si>
  <si>
    <t>WATER RETICULATION           MS P MKA                28.00   2957.64       .00       .00       .00                 .00                 .00       .00       .00       .00            28.00   2957.64    Y</t>
  </si>
  <si>
    <t>WATER RETICULATION                                  740.80 107844.73    238.80  36270.53       .00                 .00               48.00   2705.88       .00       .00          1027.60 148943.28</t>
  </si>
  <si>
    <t>ELECTRICITY ADMIN            MR SD MAVUSO            11.00   1277.27     21.00   3251.22       .00                 .00                 .00       .00       .00       .00            32.00   4528.49    N</t>
  </si>
  <si>
    <t>ELECTRICITY ADMIN                                    11.00   1277.27     21.00   3251.22       .00                 .00                 .00       .00       .00       .00            32.00   4528.49</t>
  </si>
  <si>
    <t>ELECTRICITY DISTRIBUTION     MR DB GOMBA             28.00   3251.22       .00       .00       .00                 .00                 .00       .00       .00       .00            28.00   3401.46    Y</t>
  </si>
  <si>
    <t>ELECTRICITY DISTRIBUTION     MR L MBUYEPHI           50.50  10402.80     12.50       .00       .00                 .00                 .00       .00       .00       .00            63.00  10722.06    N</t>
  </si>
  <si>
    <t>ELECTRICITY DISTRIBUTION     MR X QHINGA             25.50   2960.93     14.00   2167.48       .00                 .00                 .00       .00       .00       .00            39.50   5250.48    Y</t>
  </si>
  <si>
    <t>ELECTRICITY DISTRIBUTION     MR AD SPHERE            23.00   2670.65     10.00   1548.20       .00                 .00                 .00       .00       .00       .00            33.00   4383.18    N</t>
  </si>
  <si>
    <t>ELECTRICITY DISTRIBUTION     SN MATIWANA             17.00   1973.96     16.00   2477.12       .00                 .00                 .00       .00       .00       .00            33.00   4498.03    N</t>
  </si>
  <si>
    <t>ELECTRICITY DISTRIBUTION     MR A JUJU               14.50   1683.67     16.00   2477.12       .00                 .00                 .00       .00       .00       .00            30.50   4226.52    Y</t>
  </si>
  <si>
    <t>ELECTRICITY DISTRIBUTION     MS N MKOKELI-NTLOKO     27.50   7679.51     10.50   3909.57       .00                 .00                 .00       .00       .00       .00            38.00  11795.66    N</t>
  </si>
  <si>
    <t>ELECTRICITY DISTRIBUTION     MISS NY KALASE          24.00   2786.76       .00       .00       .00                 .00                 .00       .00       .00       .00            24.00   2890.05    N</t>
  </si>
  <si>
    <t>ELECTRICITY DISTRIBUTION     MR M DUDA               33.50   4277.28     12.00   1106.56       .00                 .00                 .00       .00       .00       .00            45.50   5576.34    N</t>
  </si>
  <si>
    <t>ELECTRICITY DISTRIBUTION     MR VX GONGQA            27.00   3885.17      8.00   1534.88       .00                 .00                 .00       .00       .00       .00            35.00   5570.29    N</t>
  </si>
  <si>
    <t>ELECTRICITY DISTRIBUTION     MR SA MAFANI            20.00   2553.60      6.00   1021.44       .00                 .00                 .00       .00       .00       .00            26.00   3575.04    Y</t>
  </si>
  <si>
    <t>ELECTRICITY DISTRIBUTION     MR DA DOUDES            24.00   3064.32     20.00   2723.84       .00                 .00                 .00       .00       .00       .00            44.00   5971.27    N</t>
  </si>
  <si>
    <t>ELECTRICITY DISTRIBUTION     MR MM NTSHOKO           18.50   2148.13       .00       .00       .00                 .00                 .00       .00       .00       .00            18.50   2279.59    N</t>
  </si>
  <si>
    <t>ELECTRICITY DISTRIBUTION     MR S MTANA              18.50   2362.08     13.50   2298.24       .00                 .00                 .00       .00       .00       .00            32.00   4754.22    Y</t>
  </si>
  <si>
    <t>ELECTRICITY DISTRIBUTION     MR AP HLUTHA            39.00   4979.52     11.50    690.50       .00                 .00                 .00       .00       .00       .00            50.50   5909.47    N</t>
  </si>
  <si>
    <t>ELECTRICITY DISTRIBUTION     MR S LANGA              30.50   7932.14     10.00   3294.22       .00                 .00                 .00       .00       .00       .00            40.50  11447.03    N</t>
  </si>
  <si>
    <t>ELECTRICITY DISTRIBUTION     MISS NA MLOTANA         32.00   8322.24     25.50   2774.08       .00                 .00                 .00       .00       .00       .00            57.50  11288.82    N</t>
  </si>
  <si>
    <t>ELECTRICITY DISTRIBUTION     MR TH HULUSHE           22.00   2743.29     12.50   2078.25       .00                 .00                 .00       .00       .00       .00            34.50   4957.70    Y</t>
  </si>
  <si>
    <t>ELECTRICITY DISTRIBUTION     MR SC RAMBA             31.00   8062.17      9.00   3120.84       .00                 .00                 .00       .00       .00       .00            40.00  11366.12    N</t>
  </si>
  <si>
    <t>ELECTRICITY DISTRIBUTION     MISS N COSSIE           20.50   2217.08       .00       .00       .00                 .00                 .00       .00       .00       .00            20.50   2320.37    N</t>
  </si>
  <si>
    <t>ELECTRICITY DISTRIBUTION     MR M NGOJO              33.50   6110.90       .00       .00       .00                 .00                 .00       .00       .00       .00            33.50   6294.01    N</t>
  </si>
  <si>
    <t>ELECTRICITY DISTRIBUTION     MR L TYALA              24.00   2535.12     24.00   2253.44       .00                 .00                 .00       .00       .00       .00            48.00   4788.56    N</t>
  </si>
  <si>
    <t>ELECTRICITY DISTRIBUTION     MR N LUPUWANA           26.00   6761.82     14.00   4854.64       .00                 .00                 .00       .00       .00       .00            40.00  11729.14    N</t>
  </si>
  <si>
    <t>ELECTRICITY DISTRIBUTION     MR S SOMYA              42.50  10909.20       .00       .00       .00                 .00                 .00       .00       .00       .00            42.50  11134.56    N</t>
  </si>
  <si>
    <t>01 MAKANA MUNICIPALITY-SAL                OVERIME HOURS REPORT                  PRINTED ON 2023/08/2(15:40)  FOR 2023/08/25        PAGE     6</t>
  </si>
  <si>
    <t>ELECTRICITY DISTRIBUTION     MR KR NGONYAMA          19.00   4941.33     12.50   4334.50       .00                 .00                 .00       .00       .00       .00            31.50   9374.43    Y</t>
  </si>
  <si>
    <t>ELECTRICITY DISTRIBUTION     MR V MADINDA            31.50   2766.02     11.00    995.18       .00                 .00                 .00       .00       .00       .00            42.50   3859.80</t>
  </si>
  <si>
    <t>ELECTRICITY DISTRIBUTION     MR BB GOMBA             15.50   1361.06     10.00   1170.80       .00                 .00                 .00       .00       .00       .00            25.50   2682.10</t>
  </si>
  <si>
    <t>ELECTRICITY DISTRIBUTION     MS BJ MATTHEWS          10.00    878.10       .00       .00       .00                 .00                 .00       .00       .00       .00            10.00    943.83</t>
  </si>
  <si>
    <t>ELECTRICITY DISTRIBUTION                            728.50 122220.07    278.50  46830.90       .00                 .00                 .00       .00       .00       .00          1007.00 172990.13</t>
  </si>
  <si>
    <t>CORPORATE SERVICES           MS L FALTEIN             6.00   1387.35       .00       .00       .00                 .00                 .00       .00       .00       .00             6.00   1387.35</t>
  </si>
  <si>
    <t>CORPORATE SERVICES           MS W TINISE              5.00    718.80       .00       .00       .00                 .00                 .00       .00       .00       .00             5.00    718.80</t>
  </si>
  <si>
    <t>CORPORATE SERVICES                                   11.00   2106.15       .00       .00       .00                 .00                 .00       .00       .00       .00            11.00   2106.15</t>
  </si>
  <si>
    <t>CITY HALL &amp; OFFICES          MISS P BUWA             10.00   1081.50      3.00    584.86       .00                 .00                 .00       .00       .00       .00            13.00   1666.36</t>
  </si>
  <si>
    <t>CITY HALL &amp; OFFICES                                  10.00   1081.50      3.00    584.86       .00                 .00                 .00       .00       .00       .00            13.00   1666.36</t>
  </si>
  <si>
    <t>COMMUNITY HALLS              MR VM NQEBEYA           15.50   2508.91     10.50   2266.11       .00                 .00                 .00       .00       .00       .00            26.00   4775.02</t>
  </si>
  <si>
    <t>COMMUNITY HALLS              MR S MIZE               16.50   2261.90      6.00   1096.68       .00                 .00                 .00       .00       .00       .00            22.50   3358.58</t>
  </si>
  <si>
    <t>COMMUNITY HALLS              MR L MSUTWANA            7.00    833.18       .00       .00       .00                 .00                 .00       .00       .00       .00             7.00    833.18</t>
  </si>
  <si>
    <t>COMMUNITY HALLS              MRS N MALGAS            11.00   1248.72      8.50   1286.56       .00                 .00                 .00       .00       .00       .00            19.50   2535.28</t>
  </si>
  <si>
    <t>COMMUNITY HALLS                                      50.00   6852.71     25.00   4649.35       .00                 .00                 .00       .00       .00       .00            75.00  11502.06</t>
  </si>
  <si>
    <t>COUNCIL                      MS NA TIWISE             4.00    728.94       .00       .00       .00                 .00                 .00       .00       .00       .00             4.00    728.94</t>
  </si>
  <si>
    <t>COUNCIL                                               4.00    728.94       .00       .00       .00                 .00                 .00       .00       .00       .00             4.00    728.94</t>
  </si>
  <si>
    <t>FINANCE ADMINISTRATION       MR L MAGALELA           20.00   2553.60      4.00    680.96       .00                 .00                 .00       .00       .00       .00            24.00   3328.46</t>
  </si>
  <si>
    <t>FINANCE ADMINISTRATION                               20.00   2553.60      4.00    680.96       .00                 .00                 .00       .00       .00       .00            24.00   3328.46</t>
  </si>
  <si>
    <t>CARAVAN PARK                 MR ZG MAGOPENI          28.50   3638.88     27.00   1957.76       .00                 .00                 .00       .00       .00       .00            55.50   5596.64    0</t>
  </si>
  <si>
    <t>CARAVAN PARK                                         28.50   3638.88     27.00   1957.76       .00                 .00                 .00       .00       .00       .00            55.50   5596.64</t>
  </si>
  <si>
    <t>CEMETERIES                   MR Z MATISO             12.00   5225.18      3.00   1255.96       .00                 .00                 .00       .00       .00       .00            15.00   6481.14</t>
  </si>
  <si>
    <t>01 MAKANA MUNICIPALITY-SAL                OVERIME HOURS REPORT                  PRINTED ON 2023/08/2(15:40)  FOR 2023/08/25        PAGE     7</t>
  </si>
  <si>
    <t>CEMETERIES                   MR SE KULA              26.00   3399.24      7.00   1220.24       .00                 .00                 .00       .00       .00       .00            33.00   4619.48</t>
  </si>
  <si>
    <t>CEMETERIES                   MS V DYANTYI            20.00   2322.30     12.00   1857.84       .00                 .00                 .00       .00       .00       .00            32.00   4180.14</t>
  </si>
  <si>
    <t>CEMETERIES                                           58.00  10946.72     22.00   4334.04       .00                 .00                 .00       .00       .00       .00            80.00  15280.76</t>
  </si>
  <si>
    <t>COMMONAGE                    MR PZ NDWAYANA          12.00   4753.35      3.00   1142.44       .00                 .00                 .00       .00       .00       .00            15.00   5895.79</t>
  </si>
  <si>
    <t>COMMONAGE                    MR A NQUMA              12.00   4753.35      3.00   1142.44       .00                 .00                 .00       .00       .00       .00            15.00   5895.79</t>
  </si>
  <si>
    <t>COMMONAGE                                            24.00   9506.70      6.00   2284.88       .00                 .00                 .00       .00       .00       .00            30.00  11791.58</t>
  </si>
  <si>
    <t>DOMESTIC REFUSE              MR TK SANDI             15.00   3304.58      4.00   1174.96       .00                 .00                 .00       .00       .00       .00            19.00   4479.54</t>
  </si>
  <si>
    <t>DOMESTIC REFUSE              MR MW NTSHOKO           28.30   4380.78     17.30   3208.93       .00                 .00                 .00       .00       .00       .00            45.60   7589.71    N</t>
  </si>
  <si>
    <t>DOMESTIC REFUSE                                      43.30   7685.36     21.30   4383.89       .00                 .00                 .00       .00       .00       .00            64.60  12069.25</t>
  </si>
  <si>
    <t>PARKS ADMIN                  MR T DLALANI            12.00  16312.73      3.00   3920.80       .00                 .00                 .00       .00       .00       .00            15.00  20233.53</t>
  </si>
  <si>
    <t>PARKS ADMIN                                          12.00  16312.73      3.00   3920.80       .00                 .00                 .00       .00       .00       .00            15.00  20233.53</t>
  </si>
  <si>
    <t>PARKS TRANSPORT              MR NM TATA              24.00   3793.32     12.00   2528.88       .00                 .00                 .00       .00       .00       .00            36.00   6322.20</t>
  </si>
  <si>
    <t>PARKS TRANSPORT              MR M MAGWALA            27.00   3615.03      4.00    714.08       .00                 .00                 .00       .00       .00       .00            31.00   4329.11</t>
  </si>
  <si>
    <t>PARKS TRANSPORT              MISS NO NDWAYANA        20.00   2112.60     12.00   1690.08       .00                 .00                 .00       .00       .00       .00            32.00   3802.68</t>
  </si>
  <si>
    <t>PARKS TRANSPORT                                      71.00   9520.95     28.00   4933.04       .00                 .00                 .00       .00       .00       .00            99.00  14453.99</t>
  </si>
  <si>
    <t>FIRE CONTROL                 MR VD VATELA              .00       .00       .00       .00       .00                 .00               12.00    873.48       .00       .00            12.00    873.48    Y</t>
  </si>
  <si>
    <t>FIRE CONTROL                 MR FM MAPALING            .00       .00       .00       .00       .00                 .00               36.00   3021.12       .00       .00            36.00   3021.12    Y</t>
  </si>
  <si>
    <t>FIRE CONTROL                 MR GH FELIX             21.00   4072.95       .00       .00       .00                 .00               24.00   1551.60       .00       .00            45.00   5624.55    Y</t>
  </si>
  <si>
    <t>FIRE CONTROL                 MR M MANKAYI             8.00   1551.60       .00       .00       .00                 .00               36.00   2327.40       .00       .00            44.00   3879.00    Y</t>
  </si>
  <si>
    <t>FIRE CONTROL                 MR MR NTSHO               .00       .00       .00       .00       .00                 .00               36.00   2620.44       .00       .00            36.00   2620.44    Y</t>
  </si>
  <si>
    <t>FIRE CONTROL                 MR TJ SMAYILE           21.00   4442.45       .00       .00       .00                 .00               24.00   1692.48       .00       .00            45.00   6134.93    Y</t>
  </si>
  <si>
    <t>FIRE CONTROL                 MISS N NGQAKAYI           .00       .00       .00       .00       .00                 .00               24.00   1746.96       .00       .00            24.00   1746.96    Y</t>
  </si>
  <si>
    <t>FIRE CONTROL                 MR MEB BOOI               .00       .00       .00       .00       .00                 .00               19.30   1229.22       .00       .00            19.30   1229.22    Y</t>
  </si>
  <si>
    <t>FIRE CONTROL                 MR AT BOMA                .00       .00       .00       .00       .00                 .00               36.00   2538.72       .00       .00            36.00   2538.72    Y</t>
  </si>
  <si>
    <t>FIRE CONTROL                 MR MM MANCAM             8.00   1692.36       .00       .00       .00                 .00               36.00   2538.72       .00       .00            44.00   4231.08    Y</t>
  </si>
  <si>
    <t>01 MAKANA MUNICIPALITY-SAL                OVERIME HOURS REPORT                  PRINTED ON 2023/08/2(15:40)  FOR 2023/08/25        PAGE     8</t>
  </si>
  <si>
    <t>FIRE CONTROL                 MR M MARAWU               .00       .00     10.00   2408.40       .00                 .00               36.00   2167.56       .00       .00            46.00   4575.96    Y</t>
  </si>
  <si>
    <t>FIRE CONTROL                 MRS PL MBANE              .00       .00       .00       .00       .00                 .00               24.00   1692.48       .00       .00            24.00   1692.48    Y</t>
  </si>
  <si>
    <t>FIRE CONTROL                 MRS NP NGCESE             .00       .00       .00       .00       .00                 .00               36.00   2423.52       .00       .00            36.00   2423.52    Y</t>
  </si>
  <si>
    <t>FIRE CONTROL                 MR ZC NDOLO               .00       .00       .00       .00       .00                 .00               12.00    743.16       .00       .00            12.00    743.16    Y</t>
  </si>
  <si>
    <t>FIRE CONTROL                 MS NJ SIKO                .00       .00       .00       .00       .00                 .00               24.00   1549.68       .00       .00            24.00   1549.68    Y</t>
  </si>
  <si>
    <t>FIRE CONTROL                 MR NA SCHEEPERS          3.00    624.74       .00       .00       .00                 .00               24.00   1666.08       .00       .00            27.00   2290.82    Y</t>
  </si>
  <si>
    <t>FIRE CONTROL                 MR QW SKEYI             11.00   2236.91       .00       .00       .00                 .00               24.00   1626.96       .00       .00            35.00   3863.87    Y</t>
  </si>
  <si>
    <t>FIRE CONTROL                 MS NVM MKELE             8.00   1551.60       .00       .00       .00                 .00               36.00   2327.40       .00       .00            44.00   3879.00    Y</t>
  </si>
  <si>
    <t>FIRE CONTROL                 MR JI POTBERG             .00       .00       .00       .00       .00                 .00               48.00   2988.48       .00       .00            48.00   2988.48    Y</t>
  </si>
  <si>
    <t>FIRE CONTROL                 MS T SOBIKWA              .00       .00       .00       .00       .00                 .00               48.00   2412.00       .00       .00            48.00   2412.00</t>
  </si>
  <si>
    <t>FIRE CONTROL                 MRS NJ SOMEKETA         12.00   2774.70       .00       .00       .00                 .00               24.00   1849.92       .00       .00            36.00   4624.62    Y</t>
  </si>
  <si>
    <t>FIRE CONTROL                 MR T KASPER               .00       .00       .00       .00       .00                 .00               36.00   2187.00       .00       .00            36.00   2187.00    Y</t>
  </si>
  <si>
    <t>FIRE CONTROL                 MR D MKHAZA               .00       .00       .00       .00       .00                 .00               12.00    729.00       .00       .00            12.00    729.00    Y</t>
  </si>
  <si>
    <t>FIRE CONTROL                 MR AS NQOKOQA             .00       .00       .00       .00       .00                 .00               36.00   2462.40       .00       .00            36.00   2462.40    Y</t>
  </si>
  <si>
    <t>FIRE CONTROL                 MRS VJ JEZI              8.00   1206.00       .00       .00       .00                 .00               36.00   1809.00       .00       .00            44.00   3015.00    Y</t>
  </si>
  <si>
    <t>FIRE CONTROL                 MR NT TLANJENI            .00       .00       .00       .00       .00                 .00               36.00   2187.00       .00       .00            36.00   2187.00    Y</t>
  </si>
  <si>
    <t>FIRE CONTROL                 MS NC HAARMANS          11.00   1659.90       .00       .00       .00                 .00               24.00   1207.20       .00       .00            35.00   2867.10</t>
  </si>
  <si>
    <t>FIRE CONTROL                 MS F BOOI                 .00       .00       .00       .00       .00                 .00               36.00   1810.80       .00       .00            36.00   1810.80</t>
  </si>
  <si>
    <t>FIRE CONTROL                 MR BL LOMBO             11.00   1582.85       .00       .00       .00                 .00               24.00   1151.28       .00       .00            35.00   2734.13</t>
  </si>
  <si>
    <t>FIRE CONTROL                 MR EA BOBATYANI         21.00   2948.09       .00       .00       .00                 .00               24.00   1123.20       .00       .00            45.00   4071.29</t>
  </si>
  <si>
    <t>FIRE CONTROL                                        143.00  26344.15     10.00   2408.40       .00                 .00              883.30  56254.26       .00       .00          1036.30  85006.81</t>
  </si>
  <si>
    <t>SANITATION GENERAL           MR JL THOMAS            13.00   3003.00      4.00   1232.00       .00                 .00                 .00       .00       .00       .00            17.00   4235.00</t>
  </si>
  <si>
    <t>SANITATION GENERAL           MR S JACK               24.50   2844.82     18.00   2485.82       .00                 .00                 .00       .00       .00       .00            42.50   5330.64</t>
  </si>
  <si>
    <t>SANITATION GENERAL           MR YS JONGILE           23.00   3228.86     18.00   3182.06       .00                 .00                 .00       .00       .00       .00            41.00   6410.92</t>
  </si>
  <si>
    <t>SANITATION GENERAL           MR M MVULA              11.00   1620.96       .00       .00       .00                 .00                 .00       .00       .00       .00            11.00   1620.96</t>
  </si>
  <si>
    <t>SANITATION GENERAL                                   71.50  10697.64     40.00   6899.88       .00                 .00                 .00       .00       .00       .00           111.50  17597.52</t>
  </si>
  <si>
    <t>TRAFFIC                      MRS Z MASETI            24.00   5952.60     10.00   3307.00       .00                 .00               10.00    826.80       .00       .00            44.00  10161.52</t>
  </si>
  <si>
    <t>01 MAKANA MUNICIPALITY-SAL                OVERIME HOURS REPORT                  PRINTED ON 2023/08/2(15:40)  FOR 2023/08/25        PAGE     9</t>
  </si>
  <si>
    <t>TRAFFIC                      MISS L MACKENZIE         5.00   1102.58      3.00   1192.51       .00                 .00                3.00    220.53       .00       .00            11.00   2525.01</t>
  </si>
  <si>
    <t>TRAFFIC                      MR STM JACOBS           37.00   8159.06      3.00   1192.51       .00                 .00                9.00    661.59       .00       .00            49.00  10041.33</t>
  </si>
  <si>
    <t>TRAFFIC                      MR EG SIAS              20.00   4735.50     10.00   3157.00       .00                 .00               10.00    789.30       .00       .00            40.00   8738.14</t>
  </si>
  <si>
    <t>TRAFFIC                      MS Z MBULALI            22.00   4109.16     14.00   3486.56       .00                 .00               14.00    871.64       .00       .00            50.00   8542.48</t>
  </si>
  <si>
    <t>TRAFFIC                      MR UR AUSTIN            26.00   4856.28     14.00   3486.56       .00                 .00                 .00       .00       .00       .00            40.00   8342.84</t>
  </si>
  <si>
    <t>TRAFFIC                      MR KG REDCLIFFE         26.00   4856.28     14.00   3486.56       .00                 .00               14.00    871.64       .00       .00            54.00   9214.48</t>
  </si>
  <si>
    <t>TRAFFIC                      MS NZ MPAMBANI          17.00   3101.06     11.00   2675.42       .00                 .00                3.00    182.43       .00       .00            31.00   5977.69</t>
  </si>
  <si>
    <t>TRAFFIC                                             177.00  36872.52     79.00  21984.12       .00                 .00               63.00   4423.93       .00       .00           319.00  63543.49</t>
  </si>
  <si>
    <t>SPORTS GROUNDS               MR DP ZANI              27.00   3447.36     13.00   2213.12       .00                 .00                 .00       .00       .00       .00            40.00   5660.48</t>
  </si>
  <si>
    <t>SPORTS GROUNDS               MISS NJ PLANGA          29.00   3063.27     11.00   1549.24       .00                 .00                 .00       .00       .00       .00            40.00   4612.51</t>
  </si>
  <si>
    <t>SPORTS GROUNDS               MR NG GEORGE            30.00   3248.10     10.00   1443.60       .00                 .00                 .00       .00       .00       .00            40.00   4691.70</t>
  </si>
  <si>
    <t>SPORTS GROUNDS               MR L BUDAZA             32.00   3464.64      8.00   1154.88       .00                 .00                 .00       .00       .00       .00            40.00   4619.52</t>
  </si>
  <si>
    <t>SPORTS GROUNDS               MR M GOLIATH            12.00   3672.72       .00    935.34       .00                 .00                 .00       .00       .00       .00            12.00   4608.06</t>
  </si>
  <si>
    <t>SPORTS GROUNDS               MR S NDZANZDE           16.00   1690.08     15.00   2112.60       .00                 .00                 .00       .00       .00       .00            31.00   3802.68</t>
  </si>
  <si>
    <t>SPORTS GROUNDS                                      146.00  18586.17     57.00   9408.78       .00                 .00                 .00       .00       .00       .00           203.00  27994.95</t>
  </si>
  <si>
    <t>STR ISLANDS &amp; VERGES         MR MW KONDILE           28.50   3671.80     27.00   1975.47       .00                 .00                 .00       .00       .00       .00            55.50   5647.27    0</t>
  </si>
  <si>
    <t>STR ISLANDS &amp; VERGES         MR ME MILA              28.50   4195.49     27.00   2257.22       .00                 .00                 .00       .00       .00       .00            55.50   6452.71    0</t>
  </si>
  <si>
    <t>STR ISLANDS &amp; VERGES         MR NA ZUZILE            28.50   4195.49     27.00   2257.22       .00                 .00                 .00       .00       .00       .00            55.50   6452.71    0</t>
  </si>
  <si>
    <t>STR ISLANDS &amp; VERGES         MR Q KRALO              28.50   3906.92     27.00   2101.97       .00                 .00                 .00       .00       .00       .00            55.50   6008.89</t>
  </si>
  <si>
    <t>STR ISLANDS &amp; VERGES         MR RV NQOLA             28.50   3815.87     27.00   2052.98       .00                 .00                 .00       .00       .00       .00            55.50   5868.85</t>
  </si>
  <si>
    <t>STR ISLANDS &amp; VERGES         MRS TR STAMPER-BUWA     33.00   4523.81      7.00   1279.46       .00                 .00                 .00       .00       .00       .00            40.00   5803.27</t>
  </si>
  <si>
    <t>STR ISLANDS &amp; VERGES         MR M MADYO              36.00   5053.86      4.00    748.72       .00                 .00                 .00       .00       .00       .00            40.00   5802.58</t>
  </si>
  <si>
    <t>STR ISLANDS &amp; VERGES         MR LR DYALOYI           28.50   3470.45     27.00   1867.14       .00                 .00                 .00       .00       .00       .00            55.50   5337.59</t>
  </si>
  <si>
    <t>STR ISLANDS &amp; VERGES         MS N MZOZOYANA          20.00   2435.40     12.00   1948.32       .00                 .00                 .00       .00       .00       .00            32.00   4383.72</t>
  </si>
  <si>
    <t>STR ISLANDS &amp; VERGES         MR WA DURUWE            28.50   6137.62     27.00   3302.11       .00                 .00                 .00       .00       .00       .00            55.50   9439.73</t>
  </si>
  <si>
    <t>STR ISLANDS &amp; VERGES         MR S MATTHEWS            9.00   1045.04      9.00   1393.38       .00                 .00                 .00       .00       .00       .00            18.00   2438.42</t>
  </si>
  <si>
    <t>STR ISLANDS &amp; VERGES         MR L MALETHE            28.50   3309.28     27.00   1780.43       .00                 .00                 .00       .00       .00       .00            55.50   5089.71</t>
  </si>
  <si>
    <t>STR ISLANDS &amp; VERGES         MR MT SAKI              28.50   3010.46     27.00   1619.66       .00                 .00                 .00       .00       .00       .00            55.50   4630.12</t>
  </si>
  <si>
    <t>01 MAKANA MUNICIPALITY-SAL                OVERIME HOURS REPORT                  PRINTED ON 2023/08/2(15:40)  FOR 2023/08/25        PAGE    10</t>
  </si>
  <si>
    <t>STR ISLANDS &amp; VERGES         MS L MINI               21.00   2218.23       .00       .00       .00                 .00                 .00       .00       .00       .00            21.00   2218.23</t>
  </si>
  <si>
    <t>STR ISLANDS &amp; VERGES                                375.50  50989.72    275.00  24584.08       .00                 .00                 .00       .00       .00       .00           650.50  75573.80</t>
  </si>
  <si>
    <t>MEDIA &amp; COMMUNICATION        MR AK MJEKULA           20.00   4280.70       .00       .00       .00                 .00                 .00       .00       .00       .00            20.00   4280.70</t>
  </si>
  <si>
    <t>MEDIA &amp; COMMUNICATION                                20.00   4280.70       .00       .00       .00                 .00                 .00       .00       .00       .00            20.00   4280.70</t>
  </si>
  <si>
    <t>SPEC PROG UNIT               MR SZ GQEKE               .00       .00     12.00   4140.00       .00                 .00                 .00       .00       .00       .00            12.00   4140.00</t>
  </si>
  <si>
    <t>SPEC PROG UNIT                                         .00       .00     12.00   4140.00       .00                 .00                 .00       .00       .00       .00            12.00   4140.00</t>
  </si>
  <si>
    <t xml:space="preserve">                                                   4281.60 681557.44   1617.60 240823.72       .00                 .00             1666.30 102392.23       .00       .00          7565.501045051.15</t>
  </si>
  <si>
    <t>04 MAKANA MUNICIPALITY-TEMP               OVERIME HOURS REPORT                  PRINTED ON 2023/08/2(15:40)  FOR 2023/08/25        PAGE     1</t>
  </si>
  <si>
    <t>10/10/01/6000/000            MR FN KATU                .00      1.00       .00       .00       .00                 .00                 .00       .00       .00       .00              .00    110.18</t>
  </si>
  <si>
    <t>10/10/01/6000/000            MR ME MAWUSE              .00     15.00       .00     22.00       .00                 .00                 .00       .00       .00       .00              .00   4627.35</t>
  </si>
  <si>
    <t>10/10/01/6000/000            MR MA MONI                .00     25.00       .00     22.00       .00                 .00                 .00       .00       .00       .00              .00   4957.88</t>
  </si>
  <si>
    <t>10/10/01/6000/000                                      .00     41.00       .00     44.00       .00                 .00                 .00       .00       .00       .00              .00   9695.41</t>
  </si>
  <si>
    <t xml:space="preserve">                                                       .00     41.00       .00     44.00       .00                 .00                 .00       .00       .00       .00              .00   9695.41</t>
  </si>
  <si>
    <t>01 MAKANA MUNICIPALITY-SAL</t>
  </si>
  <si>
    <t>OVER</t>
  </si>
  <si>
    <t>IME HOURS REPORT</t>
  </si>
  <si>
    <t>PRI</t>
  </si>
  <si>
    <t>NTED ON 2023/10/0( 9:17)</t>
  </si>
  <si>
    <t>FOR 2023/09/22</t>
  </si>
  <si>
    <t>STATUTORY O/T</t>
  </si>
  <si>
    <t>________________________</t>
  </si>
  <si>
    <t>______________________</t>
  </si>
  <si>
    <t>____________________</t>
  </si>
  <si>
    <t>O/T @ SUN</t>
  </si>
  <si>
    <t>P/H (SHIFT)     |</t>
  </si>
  <si>
    <t>| T/HRS     O/T TOT|</t>
  </si>
  <si>
    <t>EMPLOYEE NAME</t>
  </si>
  <si>
    <t>TECHNICAL ADMINISTRATION</t>
  </si>
  <si>
    <t>MR MV TABATA</t>
  </si>
  <si>
    <t>5642.01   5642.01</t>
  </si>
  <si>
    <t>N</t>
  </si>
  <si>
    <t>---------------------------</t>
  </si>
  <si>
    <t>--------------------</t>
  </si>
  <si>
    <t>------------------------</t>
  </si>
  <si>
    <t>----------------------</t>
  </si>
  <si>
    <t>ENG DISTR PLANT</t>
  </si>
  <si>
    <t>MR MG BUDAZA</t>
  </si>
  <si>
    <t>2322.30   2322.30</t>
  </si>
  <si>
    <t>MR Z PAYI</t>
  </si>
  <si>
    <t>4799.42   4799.42</t>
  </si>
  <si>
    <t>7121.72   7121.72</t>
  </si>
  <si>
    <t>ENG DISTR WORKSHOPS</t>
  </si>
  <si>
    <t>MR SA MASOMA</t>
  </si>
  <si>
    <t>3502.97   3502.97</t>
  </si>
  <si>
    <t>MR SF MGXOTENI</t>
  </si>
  <si>
    <t>267.78    267.78</t>
  </si>
  <si>
    <t>3770.75   3770.75</t>
  </si>
  <si>
    <t>ENG PAIL REMOVALS</t>
  </si>
  <si>
    <t>MR S MELANI</t>
  </si>
  <si>
    <t>4915.54   4915.54</t>
  </si>
  <si>
    <t>MR VH NQEBEYA</t>
  </si>
  <si>
    <t>MR ZJ ZWENI</t>
  </si>
  <si>
    <t>1492.80   2281.56</t>
  </si>
  <si>
    <t>MR L NAZO</t>
  </si>
  <si>
    <t>2006.97   2006.97</t>
  </si>
  <si>
    <t>MR MK JACISA</t>
  </si>
  <si>
    <t>5070.24   5070.24</t>
  </si>
  <si>
    <t>MR V DOLO</t>
  </si>
  <si>
    <t>3732.26   3732.26</t>
  </si>
  <si>
    <t>MR TH KAMANA</t>
  </si>
  <si>
    <t>MR SM MONKIE</t>
  </si>
  <si>
    <t>4612.51   4612.51</t>
  </si>
  <si>
    <t>MR BR MGQOBELE</t>
  </si>
  <si>
    <t>2271.05   2271.05</t>
  </si>
  <si>
    <t>32749.17  33537.93</t>
  </si>
  <si>
    <t>ENG SEWER ADMIN</t>
  </si>
  <si>
    <t>MR S THETHANI</t>
  </si>
  <si>
    <t>10449.60  10449.60</t>
  </si>
  <si>
    <t>MR S NASE</t>
  </si>
  <si>
    <t>7712.80   7712.80</t>
  </si>
  <si>
    <t>MR T RALO</t>
  </si>
  <si>
    <t>1426.01   1426.01</t>
  </si>
  <si>
    <t>MR M VAMVA</t>
  </si>
  <si>
    <t>6438.97   6438.97</t>
  </si>
  <si>
    <t>MR A ZUZANI</t>
  </si>
  <si>
    <t>7714.62   7714.62</t>
  </si>
  <si>
    <t>33742.00  33742.00</t>
  </si>
  <si>
    <t>ENG DISPOSAL WORKS</t>
  </si>
  <si>
    <t>MR M MZIZI</t>
  </si>
  <si>
    <t>6006.33   6907.77</t>
  </si>
  <si>
    <t>MR SC NZWANA</t>
  </si>
  <si>
    <t>1852.20   1852.20</t>
  </si>
  <si>
    <t>MR M SPEELMAN</t>
  </si>
  <si>
    <t>1354.68   1354.68</t>
  </si>
  <si>
    <t>MR M JANUARY</t>
  </si>
  <si>
    <t>5418.70   5418.70</t>
  </si>
  <si>
    <t>MR SG NKOLONGO</t>
  </si>
  <si>
    <t>9703.20   9703.20</t>
  </si>
  <si>
    <t>MR S METHUSI</t>
  </si>
  <si>
    <t>15441.49  15441.49</t>
  </si>
  <si>
    <t>MRS S SOMAGU</t>
  </si>
  <si>
    <t>.00             17</t>
  </si>
  <si>
    <t>9840.29   9840.29</t>
  </si>
  <si>
    <t>MR W SOKE</t>
  </si>
  <si>
    <t>5061.73   5061.73</t>
  </si>
  <si>
    <t>MR L PLANGA</t>
  </si>
  <si>
    <t>1858.08   2534.16</t>
  </si>
  <si>
    <t>MR L TYALA</t>
  </si>
  <si>
    <t>MR MS MAZUNGULA</t>
  </si>
  <si>
    <t>.00              9</t>
  </si>
  <si>
    <t>4003.64   4003.64</t>
  </si>
  <si>
    <t>MR DA NGQANDANA</t>
  </si>
  <si>
    <t>3168.90   3168.90</t>
  </si>
  <si>
    <t>8478.60             27</t>
  </si>
  <si>
    <t>68779.48  70357.00</t>
  </si>
  <si>
    <t>ENG SEWER RETICULATION</t>
  </si>
  <si>
    <t>MR R FRANCIS</t>
  </si>
  <si>
    <t>.00             18</t>
  </si>
  <si>
    <t>11088.00  11088.00</t>
  </si>
  <si>
    <t>MR Z JAMES</t>
  </si>
  <si>
    <t>2593.24   2593.24</t>
  </si>
  <si>
    <t>MR JR RALO</t>
  </si>
  <si>
    <t>5051.00   5051.00</t>
  </si>
  <si>
    <t>MR ME NTLANJENI</t>
  </si>
  <si>
    <t>7411.33   7411.33</t>
  </si>
  <si>
    <t>MR N KRIEL</t>
  </si>
  <si>
    <t>475.68    475.68</t>
  </si>
  <si>
    <t>26619.25  26619.25</t>
  </si>
  <si>
    <t>ENG STR FOOTPATHS GUTTERS</t>
  </si>
  <si>
    <t>MR VJ JONAS</t>
  </si>
  <si>
    <t>5317.29   5317.29</t>
  </si>
  <si>
    <t>MR SE KONDILE</t>
  </si>
  <si>
    <t>4756.80   4756.80</t>
  </si>
  <si>
    <t>10074.09  10074.09</t>
  </si>
  <si>
    <t>WATER CONSERVATION PURIF</t>
  </si>
  <si>
    <t>MR MM MAKOMBE</t>
  </si>
  <si>
    <t>7899.40   7899.40</t>
  </si>
  <si>
    <t>MR ZP DAVANE</t>
  </si>
  <si>
    <t>7509.29   7509.29</t>
  </si>
  <si>
    <t>MR SM HANI</t>
  </si>
  <si>
    <t>2772.00             18</t>
  </si>
  <si>
    <t>4620.00   5634.12</t>
  </si>
  <si>
    <t>MR TJ JILANA</t>
  </si>
  <si>
    <t>1264.56             12</t>
  </si>
  <si>
    <t>8851.20  10203.36</t>
  </si>
  <si>
    <t>MR Z NGUMBELA</t>
  </si>
  <si>
    <t>4683.31   4683.31</t>
  </si>
  <si>
    <t>MS KM MADINDA</t>
  </si>
  <si>
    <t>1938.00             19</t>
  </si>
  <si>
    <t>3875.88   4777.32</t>
  </si>
  <si>
    <t>MR H MARAMBANA</t>
  </si>
  <si>
    <t>2239.20   3027.96</t>
  </si>
  <si>
    <t>MR FN MAVELA</t>
  </si>
  <si>
    <t>.00    338.04</t>
  </si>
  <si>
    <t>MS N MNGXUMA</t>
  </si>
  <si>
    <t>7961.60   7961.60</t>
  </si>
  <si>
    <t>MR NM NDOLO</t>
  </si>
  <si>
    <t>7641.60   7641.60</t>
  </si>
  <si>
    <t>MR MG FAKU</t>
  </si>
  <si>
    <t>4347.00   4347.00</t>
  </si>
  <si>
    <t>MR B SPEELMAN</t>
  </si>
  <si>
    <t>4951.80   4951.80</t>
  </si>
  <si>
    <t>MR X NTETHE</t>
  </si>
  <si>
    <t>4914.00   4914.00</t>
  </si>
  <si>
    <t>MR A HELENI</t>
  </si>
  <si>
    <t>929.04              9</t>
  </si>
  <si>
    <t>1857.96   2759.40</t>
  </si>
  <si>
    <t>MR M TOKOTA</t>
  </si>
  <si>
    <t>6593.20   6593.20</t>
  </si>
  <si>
    <t>MR T BAVUMA</t>
  </si>
  <si>
    <t>951.36   1514.76</t>
  </si>
  <si>
    <t>MR M MBEKELE</t>
  </si>
  <si>
    <t>3402.00   3402.00</t>
  </si>
  <si>
    <t>MR MI KOM</t>
  </si>
  <si>
    <t>3080.70   3080.70</t>
  </si>
  <si>
    <t>MR J LEON</t>
  </si>
  <si>
    <t>8218.32   8218.32</t>
  </si>
  <si>
    <t>MR AS BOTILE</t>
  </si>
  <si>
    <t>.00             12</t>
  </si>
  <si>
    <t>1206.00   1994.76</t>
  </si>
  <si>
    <t>MR M SOLANI</t>
  </si>
  <si>
    <t>1492.80             14</t>
  </si>
  <si>
    <t>2985.60   3887.04</t>
  </si>
  <si>
    <t>MR OO MBOMBO</t>
  </si>
  <si>
    <t>6342.40   7563.10</t>
  </si>
  <si>
    <t>12062.64             96</t>
  </si>
  <si>
    <t>104131.82 112902.08</t>
  </si>
  <si>
    <t>WATER JAMES KLEYNHANS</t>
  </si>
  <si>
    <t>MR ZR ADAM</t>
  </si>
  <si>
    <t>.00             15</t>
  </si>
  <si>
    <t>1579.56   2481.00</t>
  </si>
  <si>
    <t>MR L KAHLA</t>
  </si>
  <si>
    <t>3956.22   4068.90</t>
  </si>
  <si>
    <t>MS N GONGQOBE</t>
  </si>
  <si>
    <t>1848.00   2636.76</t>
  </si>
  <si>
    <t>MR SS MTONGA</t>
  </si>
  <si>
    <t>12794.24  12794.24</t>
  </si>
  <si>
    <t>MR MM MGOGOSHE</t>
  </si>
  <si>
    <t>3525.12   4426.56</t>
  </si>
  <si>
    <t>MR ME BANISI</t>
  </si>
  <si>
    <t>MR MN MANTLA</t>
  </si>
  <si>
    <t>8956.80   9745.56</t>
  </si>
  <si>
    <t>MR NL SMILE</t>
  </si>
  <si>
    <t>7464.00   8365.44</t>
  </si>
  <si>
    <t>MR BW MONDI</t>
  </si>
  <si>
    <t>845.04   1521.12</t>
  </si>
  <si>
    <t>13682.16             15</t>
  </si>
  <si>
    <t>43954.58  49926.62</t>
  </si>
  <si>
    <t>WATER RETICULATION</t>
  </si>
  <si>
    <t>MR D NGQINZI</t>
  </si>
  <si>
    <t>5098.41   5098.41</t>
  </si>
  <si>
    <t>MR L PETER</t>
  </si>
  <si>
    <t>4915.33   4915.33</t>
  </si>
  <si>
    <t>MR EM RALO</t>
  </si>
  <si>
    <t>4578.84   4578.84</t>
  </si>
  <si>
    <t>MR MP MKALIPI</t>
  </si>
  <si>
    <t>10830.43  10830.43</t>
  </si>
  <si>
    <t>MR A HAWULANA</t>
  </si>
  <si>
    <t>MR S JACK</t>
  </si>
  <si>
    <t>3793.09   3793.09</t>
  </si>
  <si>
    <t>MR M MNTWINI</t>
  </si>
  <si>
    <t>11549.22  11549.22</t>
  </si>
  <si>
    <t>MR P KRALO</t>
  </si>
  <si>
    <t>4063.84   4063.84</t>
  </si>
  <si>
    <t>MR KB MANYATI</t>
  </si>
  <si>
    <t>8518.60   8518.60</t>
  </si>
  <si>
    <t>MR L MLOLA</t>
  </si>
  <si>
    <t>10086.35  10086.35</t>
  </si>
  <si>
    <t>MR MT MFECANE</t>
  </si>
  <si>
    <t>8286.50   8286.50</t>
  </si>
  <si>
    <t>MR LM DLAMINI</t>
  </si>
  <si>
    <t>876.45    876.45</t>
  </si>
  <si>
    <t>MR A BRUINTJIES</t>
  </si>
  <si>
    <t>4999.82   4999.82</t>
  </si>
  <si>
    <t>MR C BASSON</t>
  </si>
  <si>
    <t>7642.80   7642.80</t>
  </si>
  <si>
    <t>MR MN NTLOKWANA</t>
  </si>
  <si>
    <t>2323.86   2323.86</t>
  </si>
  <si>
    <t>MRS F HLANGANA</t>
  </si>
  <si>
    <t>4260.41   4260.41</t>
  </si>
  <si>
    <t>MS N KAYINGANA</t>
  </si>
  <si>
    <t>4506.88   4506.88</t>
  </si>
  <si>
    <t>MRS N MANTLA</t>
  </si>
  <si>
    <t>4049.15   4049.15</t>
  </si>
  <si>
    <t>MR T MTWECU</t>
  </si>
  <si>
    <t>2464.70   2464.70</t>
  </si>
  <si>
    <t>MRS NJ SUKULA</t>
  </si>
  <si>
    <t>MR PB DYUBULU</t>
  </si>
  <si>
    <t>5573.52   6474.96</t>
  </si>
  <si>
    <t>MR S GQOSHA</t>
  </si>
  <si>
    <t>2711.17   2711.17</t>
  </si>
  <si>
    <t>MR SI DYONGOMAN</t>
  </si>
  <si>
    <t>4690.79   4690.79</t>
  </si>
  <si>
    <t>MR S NQEBE</t>
  </si>
  <si>
    <t>MS NT JACK</t>
  </si>
  <si>
    <t>3626.63   3626.63</t>
  </si>
  <si>
    <t>MS P MKA</t>
  </si>
  <si>
    <t>1492.80             24</t>
  </si>
  <si>
    <t>134608.01 136410.89</t>
  </si>
  <si>
    <t>MR SD MAVUSO</t>
  </si>
  <si>
    <t>3193.16   3193.16</t>
  </si>
  <si>
    <t>ELECTRICITY DISTRIBUTION</t>
  </si>
  <si>
    <t>MR DB GOMBA</t>
  </si>
  <si>
    <t>5128.41   5269.26</t>
  </si>
  <si>
    <t>MR L MBUYEPHI</t>
  </si>
  <si>
    <t>11009.63  11188.04</t>
  </si>
  <si>
    <t>MR LR PLAATJIE</t>
  </si>
  <si>
    <t>319.20    323.90</t>
  </si>
  <si>
    <t>MR X QHINGA</t>
  </si>
  <si>
    <t>4663.95   4879.92</t>
  </si>
  <si>
    <t>MR AD SPHERE</t>
  </si>
  <si>
    <t>4722.01   4867.56</t>
  </si>
  <si>
    <t>MR Z MATOMANA</t>
  </si>
  <si>
    <t>3394.50   3474.32</t>
  </si>
  <si>
    <t>SN MATIWANA</t>
  </si>
  <si>
    <t>4915.54   5084.56</t>
  </si>
  <si>
    <t>MR A JUJU</t>
  </si>
  <si>
    <t>1161.15   1217.49</t>
  </si>
  <si>
    <t>MS N MKOKELI-NTLO</t>
  </si>
  <si>
    <t>KO   9494.67</t>
  </si>
  <si>
    <t>11728.71  11925.90</t>
  </si>
  <si>
    <t>MISS NY KALASE</t>
  </si>
  <si>
    <t>1219.21   1275.55</t>
  </si>
  <si>
    <t>MR JD MTUZE</t>
  </si>
  <si>
    <t>893.76    945.41</t>
  </si>
  <si>
    <t>MR M DUDA</t>
  </si>
  <si>
    <t>5277.44   5484.02</t>
  </si>
  <si>
    <t>MR VX GONGQA</t>
  </si>
  <si>
    <t>6445.24   6576.70</t>
  </si>
  <si>
    <t>MR DA DOUDES</t>
  </si>
  <si>
    <t>3894.24   4011.62</t>
  </si>
  <si>
    <t>MR MM NTSHOKO</t>
  </si>
  <si>
    <t>1625.61   1728.90</t>
  </si>
  <si>
    <t>MR S MTANA</t>
  </si>
  <si>
    <t>5532.80   5711.21</t>
  </si>
  <si>
    <t>MR S LANGA</t>
  </si>
  <si>
    <t>10186.08  10312.85</t>
  </si>
  <si>
    <t>MISS NA MLOTANA</t>
  </si>
  <si>
    <t>9232.49   9392.12</t>
  </si>
  <si>
    <t>MR TH HULUSHE</t>
  </si>
  <si>
    <t>5112.50   5243.96</t>
  </si>
  <si>
    <t>MR SC RAMBA</t>
  </si>
  <si>
    <t>9882.66  10122.11</t>
  </si>
  <si>
    <t>MISS N COSSIE</t>
  </si>
  <si>
    <t>3911.43   4024.11</t>
  </si>
  <si>
    <t>MR M NGOJO</t>
  </si>
  <si>
    <t>7289.40   7571.10</t>
  </si>
  <si>
    <t>MR N LUPUWANA</t>
  </si>
  <si>
    <t>11529.77  11651.84</t>
  </si>
  <si>
    <t>MR S SOMYA</t>
  </si>
  <si>
    <t>10681.93  10794.61</t>
  </si>
  <si>
    <t>MR KR NGONYAMA</t>
  </si>
  <si>
    <t>8712.35   8909.54</t>
  </si>
  <si>
    <t>MR V MADINDA</t>
  </si>
  <si>
    <t>1492.77   1605.45</t>
  </si>
  <si>
    <t>MR BB GOMBA</t>
  </si>
  <si>
    <t>3073.35   3294.02</t>
  </si>
  <si>
    <t>MS BJ MATTHEWS</t>
  </si>
  <si>
    <t>1492.77   1600.76</t>
  </si>
  <si>
    <t>154528.90 158486.83</t>
  </si>
  <si>
    <t>CORPORATE SERVICES</t>
  </si>
  <si>
    <t>MS L FALTEIN</t>
  </si>
  <si>
    <t>1734.19   1734.19</t>
  </si>
  <si>
    <t>MS W TINISE</t>
  </si>
  <si>
    <t>934.44    934.44</t>
  </si>
  <si>
    <t>MISS NO LURWAYI</t>
  </si>
  <si>
    <t>2535.12   2535.12</t>
  </si>
  <si>
    <t>MR M MTHANA</t>
  </si>
  <si>
    <t>2590.40   2590.40</t>
  </si>
  <si>
    <t>7794.15   7794.15</t>
  </si>
  <si>
    <t>COMMUNITY HALLS</t>
  </si>
  <si>
    <t>MR VM NQEBEYA</t>
  </si>
  <si>
    <t>4748.04   4748.04</t>
  </si>
  <si>
    <t>MR S MIZE</t>
  </si>
  <si>
    <t>2249.32   2249.32</t>
  </si>
  <si>
    <t>MR L MSUTWANA</t>
  </si>
  <si>
    <t>2189.04   2189.04</t>
  </si>
  <si>
    <t>MRS N MALGAS</t>
  </si>
  <si>
    <t>4441.50   4441.50</t>
  </si>
  <si>
    <t>13627.90  13627.90</t>
  </si>
  <si>
    <t>MR SW DYIRA</t>
  </si>
  <si>
    <t>7027.56   7027.56</t>
  </si>
  <si>
    <t>FINANCE ADMINISTRATION</t>
  </si>
  <si>
    <t>MR L MAGALELA</t>
  </si>
  <si>
    <t>4851.84   4889.40</t>
  </si>
  <si>
    <t>MR T HENDRICKS</t>
  </si>
  <si>
    <t>1999.44   1999.44</t>
  </si>
  <si>
    <t>6851.28   6888.84</t>
  </si>
  <si>
    <t>MR ZG MAGOPENI</t>
  </si>
  <si>
    <t>5788.16   5788.16</t>
  </si>
  <si>
    <t>CEMETERIES</t>
  </si>
  <si>
    <t>MR SE KULA</t>
  </si>
  <si>
    <t>5055.28   5055.28</t>
  </si>
  <si>
    <t>MS V DYANTYI</t>
  </si>
  <si>
    <t>5582.22   5582.22</t>
  </si>
  <si>
    <t>10637.50  10637.50</t>
  </si>
  <si>
    <t>DOMESTIC REFUSE</t>
  </si>
  <si>
    <t>MS NJ CHRISJAN</t>
  </si>
  <si>
    <t>3234.40   3234.40</t>
  </si>
  <si>
    <t>MR MW NTSHOKO</t>
  </si>
  <si>
    <t>2655.88   2655.88</t>
  </si>
  <si>
    <t>5890.28   5890.28</t>
  </si>
  <si>
    <t>PARKS ADMIN</t>
  </si>
  <si>
    <t>MR S NGCESE</t>
  </si>
  <si>
    <t>10485.75  10485.75</t>
  </si>
  <si>
    <t>PARKS TRANSPORT</t>
  </si>
  <si>
    <t>MR NM TATA</t>
  </si>
  <si>
    <t>7165.16   7165.16</t>
  </si>
  <si>
    <t>MISS NO NDWAYANA</t>
  </si>
  <si>
    <t>4788.56   4788.56</t>
  </si>
  <si>
    <t>11953.72  11953.72</t>
  </si>
  <si>
    <t>FIRE CONTROL</t>
  </si>
  <si>
    <t>MR VD VATELA</t>
  </si>
  <si>
    <t>2620.38   2620.38</t>
  </si>
  <si>
    <t>MR FM MAPALING</t>
  </si>
  <si>
    <t>2014.08             20</t>
  </si>
  <si>
    <t>6042.24   6042.24</t>
  </si>
  <si>
    <t>MR GH FELIX</t>
  </si>
  <si>
    <t>5876.69   5876.69</t>
  </si>
  <si>
    <t>MR M MANKAYI</t>
  </si>
  <si>
    <t>775.80             15</t>
  </si>
  <si>
    <t>2327.40   2327.40</t>
  </si>
  <si>
    <t>MR MR NTSHO</t>
  </si>
  <si>
    <t>1746.96             17</t>
  </si>
  <si>
    <t>5240.64   5240.64</t>
  </si>
  <si>
    <t>MR TJ SMAYILE</t>
  </si>
  <si>
    <t>6409.93   6409.93</t>
  </si>
  <si>
    <t>MISS N NGQAKAYI</t>
  </si>
  <si>
    <t>873.48             17</t>
  </si>
  <si>
    <t>2620.32   2620.32</t>
  </si>
  <si>
    <t>MR MEB BOOI</t>
  </si>
  <si>
    <t>1528.56   1528.56</t>
  </si>
  <si>
    <t>MR AT BOMA</t>
  </si>
  <si>
    <t>1692.48             16</t>
  </si>
  <si>
    <t>3384.84   3384.84</t>
  </si>
  <si>
    <t>MR MM MANCAM</t>
  </si>
  <si>
    <t>846.24             16</t>
  </si>
  <si>
    <t>4230.96   4230.96</t>
  </si>
  <si>
    <t>MR M MARAWU</t>
  </si>
  <si>
    <t>722.52             14</t>
  </si>
  <si>
    <t>3612.60   3612.60</t>
  </si>
  <si>
    <t>MRS PL MBANE</t>
  </si>
  <si>
    <t>1692.48   1692.48</t>
  </si>
  <si>
    <t>MRS NP NGCESE</t>
  </si>
  <si>
    <t>1614.00             16</t>
  </si>
  <si>
    <t>3228.00   3228.00</t>
  </si>
  <si>
    <t>MR ZC NDOLO</t>
  </si>
  <si>
    <t>1486.32   1486.32</t>
  </si>
  <si>
    <t>MS NJ SIKO</t>
  </si>
  <si>
    <t>4455.33   4455.33</t>
  </si>
  <si>
    <t>MR NA SCHEEPERS</t>
  </si>
  <si>
    <t>2290.82   2290.82</t>
  </si>
  <si>
    <t>MR QW SKEYI</t>
  </si>
  <si>
    <t>2237.03   2237.03</t>
  </si>
  <si>
    <t>MS NVM MKELE</t>
  </si>
  <si>
    <t>1551.60             15</t>
  </si>
  <si>
    <t>4654.80   4654.80</t>
  </si>
  <si>
    <t>MR JI POTBERG</t>
  </si>
  <si>
    <t>2985.60   2985.60</t>
  </si>
  <si>
    <t>MS T SOBIKWA</t>
  </si>
  <si>
    <t>1206.00             12</t>
  </si>
  <si>
    <t>2412.00   2412.00</t>
  </si>
  <si>
    <t>MRS NJ SOMEKETA</t>
  </si>
  <si>
    <t>6999.30   6999.30</t>
  </si>
  <si>
    <t>MR T KASPER</t>
  </si>
  <si>
    <t>729.00             14</t>
  </si>
  <si>
    <t>2186.88   2186.88</t>
  </si>
  <si>
    <t>MR D MKHAZA</t>
  </si>
  <si>
    <t>3644.76   3644.76</t>
  </si>
  <si>
    <t>MR AS NQOKOQA</t>
  </si>
  <si>
    <t>820.80    820.80</t>
  </si>
  <si>
    <t>MRS VJ JEZI</t>
  </si>
  <si>
    <t>MR L SONGONGO</t>
  </si>
  <si>
    <t>1206.00   1206.00</t>
  </si>
  <si>
    <t>MR NT TLANJENI</t>
  </si>
  <si>
    <t>2187.00   2187.00</t>
  </si>
  <si>
    <t>MS NC HAARMANS</t>
  </si>
  <si>
    <t>1703.48   1703.48</t>
  </si>
  <si>
    <t>MS F BOOI</t>
  </si>
  <si>
    <t>603.00             12</t>
  </si>
  <si>
    <t>3015.00   3015.00</t>
  </si>
  <si>
    <t>MR BL LOMBO</t>
  </si>
  <si>
    <t>3306.48   3306.48</t>
  </si>
  <si>
    <t>MR EA BOBATYANI</t>
  </si>
  <si>
    <t>4253.79   4253.79</t>
  </si>
  <si>
    <t>40500.48            258</t>
  </si>
  <si>
    <t>101072.43 101072.43</t>
  </si>
  <si>
    <t>LIBRARY HILL STREET</t>
  </si>
  <si>
    <t>MR BR TSANA</t>
  </si>
  <si>
    <t>2595.60   2595.60</t>
  </si>
  <si>
    <t>SANITATION GENERAL</t>
  </si>
  <si>
    <t>MR JL THOMAS</t>
  </si>
  <si>
    <t>8701.00   8701.00</t>
  </si>
  <si>
    <t>MR YS JONGILE</t>
  </si>
  <si>
    <t>2292.96   2292.96</t>
  </si>
  <si>
    <t>MR M MVULA</t>
  </si>
  <si>
    <t>883.26    883.26</t>
  </si>
  <si>
    <t>11877.22  11877.22</t>
  </si>
  <si>
    <t>MISS L MACKENZIE</t>
  </si>
  <si>
    <t>7931.03   8081.27</t>
  </si>
  <si>
    <t>MR STM JACOBS</t>
  </si>
  <si>
    <t>10795.00  10851.34</t>
  </si>
  <si>
    <t>MS Z MBULALI</t>
  </si>
  <si>
    <t>6655.40   6702.35</t>
  </si>
  <si>
    <t>MR UR AUSTIN</t>
  </si>
  <si>
    <t>6717.60   6717.60</t>
  </si>
  <si>
    <t>MR KG REDCLIFFE</t>
  </si>
  <si>
    <t>7837.20   7837.20</t>
  </si>
  <si>
    <t>MS NZ MPAMBANI</t>
  </si>
  <si>
    <t>3644.73   3663.51</t>
  </si>
  <si>
    <t>43580.96  43853.27</t>
  </si>
  <si>
    <t>SPORTS GROUNDS</t>
  </si>
  <si>
    <t>MR DP ZANI</t>
  </si>
  <si>
    <t>5745.60   5745.60</t>
  </si>
  <si>
    <t>MISS NJ PLANGA</t>
  </si>
  <si>
    <t>4436.46   4436.46</t>
  </si>
  <si>
    <t>MR NG GEORGE</t>
  </si>
  <si>
    <t>4866.75   4866.75</t>
  </si>
  <si>
    <t>MR L BUDAZA</t>
  </si>
  <si>
    <t>4542.30   4542.30</t>
  </si>
  <si>
    <t>MR S NDZANZDE</t>
  </si>
  <si>
    <t>24203.62  24203.62</t>
  </si>
  <si>
    <t>STR ISLANDS &amp; VERGES</t>
  </si>
  <si>
    <t>MR MW KONDILE</t>
  </si>
  <si>
    <t>5840.52   5840.52</t>
  </si>
  <si>
    <t>MR ME MILA</t>
  </si>
  <si>
    <t>6673.52   6673.52</t>
  </si>
  <si>
    <t>MR AP PISTOLI</t>
  </si>
  <si>
    <t>3838.38   3838.38</t>
  </si>
  <si>
    <t>MR NA ZUZILE</t>
  </si>
  <si>
    <t>MR ZS NYOKA</t>
  </si>
  <si>
    <t>12659.56  12659.56</t>
  </si>
  <si>
    <t>MR LA BOOMS</t>
  </si>
  <si>
    <t>5757.57   5757.57</t>
  </si>
  <si>
    <t>MR Q KRALO</t>
  </si>
  <si>
    <t>6214.52   6214.52</t>
  </si>
  <si>
    <t>MR RV NQOLA</t>
  </si>
  <si>
    <t>6069.68   6069.68</t>
  </si>
  <si>
    <t>MRS TR STAMPER-BU</t>
  </si>
  <si>
    <t>WA   4112.55</t>
  </si>
  <si>
    <t>5574.79   5574.79</t>
  </si>
  <si>
    <t>MR M MADYO</t>
  </si>
  <si>
    <t>6059.95   6059.95</t>
  </si>
  <si>
    <t>MR LR DYALOYI</t>
  </si>
  <si>
    <t>5520.24   5520.24</t>
  </si>
  <si>
    <t>MS N MZOZOYANA</t>
  </si>
  <si>
    <t>4870.80   4870.80</t>
  </si>
  <si>
    <t>MR WA DURUWE</t>
  </si>
  <si>
    <t>9752.56   9752.56</t>
  </si>
  <si>
    <t>MR S MATTHEWS</t>
  </si>
  <si>
    <t>5263.88   5263.88</t>
  </si>
  <si>
    <t>MR L MALETHE</t>
  </si>
  <si>
    <t>MISS N SAM</t>
  </si>
  <si>
    <t>MS L MINI</t>
  </si>
  <si>
    <t>3802.68   3802.68</t>
  </si>
  <si>
    <t>104624.61 104624.61</t>
  </si>
  <si>
    <t>EXECUTIVE MAYOR</t>
  </si>
  <si>
    <t>MS Y KHONZA</t>
  </si>
  <si>
    <t>4373.64   4373.64</t>
  </si>
  <si>
    <t>MS T MAGILINDANE</t>
  </si>
  <si>
    <t>3450.24   3450.24</t>
  </si>
  <si>
    <t>MR AA ADAM</t>
  </si>
  <si>
    <t>5813.64   5813.64</t>
  </si>
  <si>
    <t>MS BA RALO</t>
  </si>
  <si>
    <t>16172.64  16172.64</t>
  </si>
  <si>
    <t>LOCAL ECONOMIC DEVELOPMENT</t>
  </si>
  <si>
    <t>MR ND MADINDA</t>
  </si>
  <si>
    <t>5952.60   5952.60</t>
  </si>
  <si>
    <t>MS S MKOLO</t>
  </si>
  <si>
    <t>10326.24  10326.24</t>
  </si>
  <si>
    <t>TOTALS --------------------</t>
  </si>
  <si>
    <t>83823.34            440</t>
  </si>
  <si>
    <t>1023424.561046603.82</t>
  </si>
  <si>
    <t>01 MAKANA MUNICIPALITY-SAL                OVERIME HOURS REPORT                  PRINTED ON 2023/10/2( 9:41)  FOR 2023/10/25        PAGE     1</t>
  </si>
  <si>
    <t>TECHNICAL ADMINISTRATION     MR MV TABATA            28.00   3409.56     35.00   1948.32       .00                 .00                 .00       .00       .00       .00            63.00   5357.88    N</t>
  </si>
  <si>
    <t>TECHNICAL ADMINISTRATION                             28.00   3409.56     35.00   1948.32       .00                 .00                 .00       .00       .00       .00            63.00   5357.88</t>
  </si>
  <si>
    <t>ENG DISTR PLANT              MR MG BUDAZA            34.00   3947.91      2.00    627.98       .00                 .00                 .00       .00       .00       .00            36.00   4575.89    N</t>
  </si>
  <si>
    <t>ENG DISTR PLANT              MR Z PAYI               16.00   1857.84      4.00    619.28       .00                 .00                 .00       .00       .00       .00            20.00   2477.12    N</t>
  </si>
  <si>
    <t>ENG DISTR PLANT                                      50.00   5805.75      6.00   1247.26       .00                 .00                 .00       .00       .00       .00            56.00   7053.01</t>
  </si>
  <si>
    <t>ENG DISTR TRANSPORT          MR KE HLUTHA              .00       .00      7.00   1510.74       .00                 .00                 .00       .00       .00       .00             7.00   1510.74    Y</t>
  </si>
  <si>
    <t>ENG DISTR TRANSPORT                                    .00       .00      7.00   1510.74       .00                 .00                 .00       .00       .00       .00             7.00   1510.74</t>
  </si>
  <si>
    <t>ENG DISTR WORKSHOPS          MR LW BIKITSHA           1.50    215.64      2.00    777.47       .00                 .00                 .00       .00       .00       .00             3.50    993.11</t>
  </si>
  <si>
    <t>ENG DISTR WORKSHOPS          MR SF MGXOTENI           4.00    535.56      2.00    724.07       .00                 .00                 .00       .00       .00       .00             6.00   1259.63</t>
  </si>
  <si>
    <t>ENG DISTR WORKSHOPS                                   5.50    751.20      4.00   1501.54       .00                 .00                 .00       .00       .00       .00             9.50   2252.74</t>
  </si>
  <si>
    <t>ENG PAIL REMOVALS            MR S MELANI             16.00   1857.84      4.00    619.28       .00                 .00                 .00       .00       .00       .00            20.00   2477.12    N</t>
  </si>
  <si>
    <t>ENG PAIL REMOVALS            MR VH NQEBEYA           16.00   1857.84      4.00    619.28       .00                 .00                 .00       .00       .00       .00            20.00   2477.12    N</t>
  </si>
  <si>
    <t>ENG PAIL REMOVALS            MR ZJ ZWENI               .00       .00       .00       .00       .00                 .00               36.00   2239.20     12.00   1492.80            48.00   4295.40    Y</t>
  </si>
  <si>
    <t>ENG PAIL REMOVALS            MR L NAZO               18.50   1954.16      7.50   1056.30       .00                 .00                 .00       .00       .00       .00            26.00   3010.46    Y</t>
  </si>
  <si>
    <t>ENG PAIL REMOVALS            MR MK JACISA            20.00   2112.60     24.00   2816.80       .00                 .00                 .00       .00       .00       .00            44.00   4929.40    N</t>
  </si>
  <si>
    <t>ENG PAIL REMOVALS            MR V DOLO               39.00   4119.57      8.00    571.22       .00                 .00                 .00       .00       .00       .00            47.00   4690.79    N</t>
  </si>
  <si>
    <t>ENG PAIL REMOVALS            MR TH KAMANA            39.00   4119.57      8.00    571.22       .00                 .00                 .00       .00       .00       .00            47.00   4690.79    N</t>
  </si>
  <si>
    <t>ENG PAIL REMOVALS            MR SM MONKIE            47.00   4225.20      8.00       .00       .00                 .00                 .00       .00       .00       .00            55.00   4225.20    N</t>
  </si>
  <si>
    <t>ENG PAIL REMOVALS            MR ME KULA              12.00   5387.13      4.00   1126.72       .00                 .00                 .00       .00       .00       .00            16.00   6513.85    N</t>
  </si>
  <si>
    <t>ENG PAIL REMOVALS            MR BR MGQOBELE          18.50   1954.16      7.50   1056.30       .00                 .00                 .00       .00       .00       .00            26.00   3010.46    Y</t>
  </si>
  <si>
    <t>ENG PAIL REMOVALS                                   226.00  27588.07     75.00   8437.12       .00                 .00               36.00   2239.20     12.00   1492.80           349.00  40320.59</t>
  </si>
  <si>
    <t>ENG SEWER ADMIN              MR S THETHANI           44.00   7464.00       .00       .00       .00                 .00                 .00       .00       .00       .00            44.00   7464.00    N</t>
  </si>
  <si>
    <t>ENG SEWER ADMIN              MR S NASE               24.00   4478.40     14.00   3483.20       .00                 .00                 .00       .00       .00       .00            38.00   7961.60    N</t>
  </si>
  <si>
    <t>ENG SEWER ADMIN              MR L JEWELL             11.50   1214.75       .00       .00       .00                 .00                 .00       .00       .00       .00            11.50   1214.75    Y</t>
  </si>
  <si>
    <t>ENG SEWER ADMIN              MR T RALO               18.50   1954.16      7.50   1056.30       .00                 .00                 .00       .00       .00       .00            26.00   3010.46    Y</t>
  </si>
  <si>
    <t>01 MAKANA MUNICIPALITY-SAL                OVERIME HOURS REPORT                  PRINTED ON 2023/10/2( 9:41)  FOR 2023/10/25        PAGE     2</t>
  </si>
  <si>
    <t>ENG SEWER ADMIN              MR M VAMVA              39.00   7107.17      8.00    985.50       .00                 .00                 .00       .00       .00       .00            47.00   8092.67    N</t>
  </si>
  <si>
    <t>ENG SEWER ADMIN              MR A ZUZANI             16.00   2915.76      4.00    971.92       .00                 .00                 .00       .00       .00       .00            20.00   3887.68    N</t>
  </si>
  <si>
    <t>ENG SEWER ADMIN                                     153.00  25134.24     33.50   6496.92       .00                 .00                 .00       .00       .00       .00           186.50  31631.16</t>
  </si>
  <si>
    <t>ENG DISPOSAL WORKS           MR M MZIZI              11.00   1738.61     11.00   2318.14       .00                 .00                 .00       .00       .00       .00            22.00   4958.19    N</t>
  </si>
  <si>
    <t>ENG DISPOSAL WORKS           MR TD SAKI                .00       .00       .00       .00       .00                 .00               12.00    594.24     12.00   1188.36            24.00   1782.60    Y</t>
  </si>
  <si>
    <t>ENG DISPOSAL WORKS           MR M JANUARY            15.00   1741.73     15.00   2322.30       .00                 .00                 .00       .00       .00       .00            30.00   4064.03    Y</t>
  </si>
  <si>
    <t>ENG DISPOSAL WORKS           MR SG NKOLONGO          22.00   4105.20     11.00   2736.80       .00                 .00                 .00       .00       .00       .00            33.00   6842.00    N</t>
  </si>
  <si>
    <t>ENG DISPOSAL WORKS           MR S METHUSI            30.00  10371.15      7.50   3457.05       .00                 .00                 .00       .00       .00       .00            37.50  13828.20    N</t>
  </si>
  <si>
    <t>ENG DISPOSAL WORKS           MRS S SOMAGU            44.00   8812.20       .00       .00       .00                 .00               36.00   2643.84     12.00   1762.44            92.00  13218.48    N</t>
  </si>
  <si>
    <t>ENG DISPOSAL WORKS           MR W SOKE               16.00   3968.40       .00       .00       .00                 .00                 .00       .00       .00       .00            16.00   3968.40    Y</t>
  </si>
  <si>
    <t>ENG DISPOSAL WORKS           MR L PLANGA               .00       .00       .00       .00       .00                 .00                 .00       .00       .00       .00              .00    676.08    N</t>
  </si>
  <si>
    <t>ENG DISPOSAL WORKS           MR L TYALA              16.00   1690.08     24.00   3380.16       .00                 .00                 .00       .00       .00       .00            40.00   5070.24    N</t>
  </si>
  <si>
    <t>ENG DISPOSAL WORKS           MR MS MAZUNGULA         33.00   3924.36       .00       .00       .00                 .00               48.00   1902.72     12.00    951.36            93.00   6778.44</t>
  </si>
  <si>
    <t>ENG DISPOSAL WORKS           MR DA NGQANDANA         15.00   1584.45     15.00   2112.60       .00                 .00                 .00       .00       .00       .00            30.00   3697.05</t>
  </si>
  <si>
    <t>ENG DISPOSAL WORKS                                  202.00  37936.18     83.50  16327.05       .00                 .00               96.00   5140.80     36.00   3902.16           417.50  64883.71</t>
  </si>
  <si>
    <t>ENG SEWER RETICULATION       MR R FRANCIS            44.00   9240.00       .00       .00       .00                 .00               48.00   3696.00     12.00   1848.00           104.00  14784.00    N</t>
  </si>
  <si>
    <t>ENG SEWER RETICULATION       MR JR RALO               3.50    406.40       .00       .00       .00                 .00                 .00       .00       .00       .00             3.50    406.40    N</t>
  </si>
  <si>
    <t>ENG SEWER RETICULATION       MR ME NTLANJENI         27.00   4582.58     27.00   2941.90       .00                 .00                 .00       .00       .00       .00            54.00   7524.48    N</t>
  </si>
  <si>
    <t>ENG SEWER RETICULATION       MR N KRIEL              33.00   3924.36       .00       .00       .00                 .00                 .00       .00       .00       .00            33.00   3924.36</t>
  </si>
  <si>
    <t>ENG SEWER RETICULATION                              107.50  18153.34     27.00   2941.90       .00                 .00               48.00   3696.00     12.00   1848.00           194.50  26639.24</t>
  </si>
  <si>
    <t>ENG STR FOOTPATHS GUTTERS    MR SE KONDILE           32.00   3805.44      8.00   1268.48       .00                 .00                 .00       .00       .00       .00            40.00   5073.92</t>
  </si>
  <si>
    <t>ENG STR FOOTPATHS GUTTERS                            32.00   3805.44      8.00   1268.48       .00                 .00                 .00       .00       .00       .00            40.00   5073.92</t>
  </si>
  <si>
    <t>WATER CONSERVATION PURIF     MR MM MAKOMBE           16.00   2985.60      4.00    995.20       .00                 .00                 .00       .00       .00       .00            20.00   3980.80    N</t>
  </si>
  <si>
    <t>WATER CONSERVATION PURIF     MR NW SKEPE              8.00    928.92     12.00   1857.84       .00                 .00                 .00       .00       .00       .00            20.00   2786.76</t>
  </si>
  <si>
    <t>WATER CONSERVATION PURIF     MR ZP DAVANE            12.00   2906.82       .00       .00       .00                 .00                 .00       .00       .00       .00            12.00   2906.82    N</t>
  </si>
  <si>
    <t>01 MAKANA MUNICIPALITY-SAL                OVERIME HOURS REPORT                  PRINTED ON 2023/10/2( 9:41)  FOR 2023/10/25        PAGE     3</t>
  </si>
  <si>
    <t>WATER CONSERVATION PURIF     MR TJ JILANA              .00       .00       .00       .00       .00                 .00               12.00    632.28       .00       .00            12.00   1533.72    N</t>
  </si>
  <si>
    <t>WATER CONSERVATION PURIF     MR Z NGUMBELA           41.00   4644.60     12.00       .00       .00                 .00                 .00       .00       .00       .00            53.00   4644.60    N</t>
  </si>
  <si>
    <t>WATER CONSERVATION PURIF     MS KM MADINDA             .00       .00       .00       .00       .00                 .00               24.00   1938.00       .00       .00            24.00   2839.44    Y</t>
  </si>
  <si>
    <t>WATER CONSERVATION PURIF     MR H MARAMBANA            .00       .00       .00       .00       .00                 .00                 .00       .00       .00       .00              .00    225.36    Y</t>
  </si>
  <si>
    <t>WATER CONSERVATION PURIF     MR FN MAVELA              .00       .00       .00       .00       .00                 .00               48.00   3876.00     12.00   1937.88            60.00   6715.32    Y</t>
  </si>
  <si>
    <t>WATER CONSERVATION PURIF     MS N MNGXUMA            32.00   5971.20     40.00   1990.40       .00                 .00                 .00       .00       .00       .00            72.00   7961.60    N</t>
  </si>
  <si>
    <t>WATER CONSERVATION PURIF     MR NM NDOLO             45.00   7641.60     12.00       .00       .00                 .00                 .00       .00       .00       .00            57.00   7641.60    N</t>
  </si>
  <si>
    <t>WATER CONSERVATION PURIF     MR MG FAKU              38.00   4309.20      8.00    613.29       .00                 .00                 .00       .00       .00       .00            46.00   4922.49    N</t>
  </si>
  <si>
    <t>WATER CONSERVATION PURIF     MR B SPEELMAN           23.00   2608.20      9.00   1360.80       .00                 .00                 .00       .00       .00       .00            32.00   3969.00    N</t>
  </si>
  <si>
    <t>WATER CONSERVATION PURIF     MR X NTETHE             25.00   2835.00      7.00   1058.40       .00                 .00                 .00       .00       .00       .00            32.00   3893.40    N</t>
  </si>
  <si>
    <t>WATER CONSERVATION PURIF     MR A HELENI               .00       .00       .00       .00       .00                 .00               24.00    929.04       .00       .00            24.00   1830.48    Y</t>
  </si>
  <si>
    <t>WATER CONSERVATION PURIF     MR M TOKOTA             36.00   6717.60      8.00    995.20       .00                 .00                 .00       .00       .00       .00            44.00   7712.80    N</t>
  </si>
  <si>
    <t>WATER CONSERVATION PURIF     MR T BAVUMA               .00       .00       .00       .00       .00                 .00               12.00    475.68       .00       .00            12.00    475.68    Y</t>
  </si>
  <si>
    <t>WATER CONSERVATION PURIF     MR MI KOM                3.50    396.90       .00       .00       .00                 .00                 .00       .00       .00       .00             3.50    396.90    N</t>
  </si>
  <si>
    <t>WATER CONSERVATION PURIF     MR J LEON               33.00   6163.74     36.00   1743.28       .00                 .00                 .00       .00       .00       .00            69.00   7907.02    N</t>
  </si>
  <si>
    <t>WATER CONSERVATION PURIF     MR AS BOTILE              .00       .00       .00       .00       .00                 .00               48.00   2412.00     24.00   2412.00            72.00   5725.44    Y</t>
  </si>
  <si>
    <t>WATER CONSERVATION PURIF     MR M SOLANI               .00       .00       .00       .00       .00                 .00               24.00   1492.80       .00       .00            24.00   2168.88    Y</t>
  </si>
  <si>
    <t>WATER CONSERVATION PURIF     MR OO MBOMBO              .00       .00       .00       .00       .00                 .00                 .00       .00       .00       .00              .00    563.40    N</t>
  </si>
  <si>
    <t>WATER CONSERVATION PURIF     MS N FIHLANI            14.00   1478.82     12.00   1690.08       .00                 .00                 .00       .00       .00       .00            26.00   3168.90    N</t>
  </si>
  <si>
    <t>WATER CONSERVATION PURIF                            346.50  51856.20    180.00  15328.49       .00                 .00              192.00  11755.80     36.00   4349.88           754.50  89262.41</t>
  </si>
  <si>
    <t>WATER JAMES KLEYNHANS        MR ZR ADAM              12.00   2369.34       .00       .00       .00                 .00               48.00   3159.36     12.00   1579.56            72.00   7897.02    Y</t>
  </si>
  <si>
    <t>WATER JAMES KLEYNHANS        MR L KAHLA              12.00   3956.22       .00       .00       .00                 .00                 .00       .00       .00       .00            12.00   3956.22    Y</t>
  </si>
  <si>
    <t>WATER JAMES KLEYNHANS        MS N GONGQOBE             .00       .00       .00       .00       .00                 .00               24.00   1848.00     12.00   1848.00            36.00   4259.40    Y</t>
  </si>
  <si>
    <t>WATER JAMES KLEYNHANS        MR SS MTONGA            32.00   9595.68      8.00   3198.56       .00                 .00                 .00       .00       .00       .00            40.00  12794.24    N</t>
  </si>
  <si>
    <t>WATER JAMES KLEYNHANS        MR MM MGOGOSHE            .00       .00       .00       .00       .00                 .00               12.00    881.28       .00       .00            12.00   1670.04    Y</t>
  </si>
  <si>
    <t>WATER JAMES KLEYNHANS        MR MN MANTLA            24.00   4478.40     12.00   2985.60       .00                 .00               24.00   1492.80     12.00   1492.80            72.00  11238.36    N</t>
  </si>
  <si>
    <t>WATER JAMES KLEYNHANS        MR NL SMILE             12.00   2239.20       .00       .00       .00                 .00                 .00       .00       .00       .00            12.00   3027.96</t>
  </si>
  <si>
    <t>01 MAKANA MUNICIPALITY-SAL                OVERIME HOURS REPORT                  PRINTED ON 2023/10/2( 9:41)  FOR 2023/10/25        PAGE     4</t>
  </si>
  <si>
    <t>WATER JAMES KLEYNHANS        MR BW MONDI             12.00   1267.56     12.00   1690.08       .00                 .00               24.00    845.04     12.00    845.04            60.00   5436.48</t>
  </si>
  <si>
    <t>WATER JAMES KLEYNHANS                               104.00  23906.40     32.00   7874.24       .00                 .00              132.00   8226.48     48.00   5765.40           316.00  50730.44</t>
  </si>
  <si>
    <t>WATER RETICULATION           MR D NGQINZI            20.00   2322.30      7.00   1083.74       .00                 .00                 .00       .00       .00       .00            27.00   3406.04    N</t>
  </si>
  <si>
    <t>WATER RETICULATION           MR L PETER              14.30   1484.98     27.30   3558.42       .00                 .00                 .00       .00       .00       .00            41.60   5043.40    N</t>
  </si>
  <si>
    <t>WATER RETICULATION           MR MP MKALIPI           22.00   5456.55      9.00   2976.30       .00                 .00                 .00       .00       .00       .00            31.00   8432.85    N</t>
  </si>
  <si>
    <t>WATER RETICULATION           MR A HAWULANA           19.00   2206.19      9.00   1393.38       .00                 .00                 .00       .00       .00       .00            28.00   3599.57    N</t>
  </si>
  <si>
    <t>WATER RETICULATION           MR S JACK               11.00   1277.27      7.00   1083.74       .00                 .00                 .00       .00       .00       .00            18.00   2361.01    N</t>
  </si>
  <si>
    <t>WATER RETICULATION           MR M MNTWINI            24.00   6241.68     12.00   4161.12       .00                 .00                 .00       .00       .00       .00            36.00  10402.80    N</t>
  </si>
  <si>
    <t>WATER RETICULATION           MR P KRALO              21.30   3881.61     15.00   3644.70       .00                 .00                 .00       .00       .00       .00            36.30   7526.31    Y</t>
  </si>
  <si>
    <t>WATER RETICULATION           MR KB MANYATI            3.50    847.82       .00       .00       .00                 .00                 .00       .00       .00       .00             3.50    847.82    Y</t>
  </si>
  <si>
    <t>WATER RETICULATION           MR L MLOLA              36.00   8928.90      8.00   1322.80       .00                 .00                 .00       .00       .00       .00            44.00  10251.70    N</t>
  </si>
  <si>
    <t>WATER RETICULATION           MR MT MFECANE           35.00   6531.00      9.00   1244.00       .00                 .00                 .00       .00       .00       .00            44.00   7775.00    N</t>
  </si>
  <si>
    <t>WATER RETICULATION           MR A BRUINTJIES         45.00   4225.20     24.00       .00       .00                 .00                 .00       .00       .00       .00            69.00   4225.20    N</t>
  </si>
  <si>
    <t>WATER RETICULATION           MR C BASSON             26.00   4967.82      9.00   2292.84       .00                 .00                 .00       .00       .00       .00            35.00   7260.66    N</t>
  </si>
  <si>
    <t>WATER RETICULATION           MR MN NTLOKWANA         22.00   2323.86       .00       .00       .00                 .00                 .00       .00       .00       .00            22.00   2323.86    N</t>
  </si>
  <si>
    <t>WATER RETICULATION           MRS F HLANGANA            .00       .00       .00       .00       .00                 .00               12.00    464.52     12.00    928.92            24.00   2294.88    N</t>
  </si>
  <si>
    <t>WATER RETICULATION           MS N KAYINGANA          21.00   2640.75     13.00   1267.56       .00                 .00                 .00       .00       .00       .00            34.00   3908.31</t>
  </si>
  <si>
    <t>WATER RETICULATION           MRS N MANTLA            29.00   3063.27     16.00   1549.24       .00                 .00                 .00       .00       .00       .00            45.00   4612.51    N</t>
  </si>
  <si>
    <t>WATER RETICULATION           MRS NJ SUKULA           11.00   1161.93      5.00    704.20       .00                 .00                 .00       .00       .00       .00            16.00   1866.13    Y</t>
  </si>
  <si>
    <t>WATER RETICULATION           MR PB DYUBULU           12.00   1393.38       .00       .00       .00                 .00               24.00    929.04       .00       .00            36.00   3223.86    N</t>
  </si>
  <si>
    <t>WATER RETICULATION           MR S GQOSHA              7.00    739.41     14.00   1971.76       .00                 .00                 .00       .00       .00       .00            21.00   2711.17    N</t>
  </si>
  <si>
    <t>WATER RETICULATION           MR SI DYONGOMAN         41.00   4225.20     19.00       .00       .00                 .00                 .00       .00       .00       .00            60.00   4225.20</t>
  </si>
  <si>
    <t>WATER RETICULATION           MR S NQEBE              36.00   6717.60       .00       .00       .00                 .00               24.00   1492.80       .00       .00            60.00   9337.20    Y</t>
  </si>
  <si>
    <t>WATER RETICULATION           MR MA NTOZINI           11.50   1214.75       .00       .00       .00                 .00                 .00       .00       .00       .00            11.50   1214.75    Y</t>
  </si>
  <si>
    <t>WATER RETICULATION           MS NT JACK              26.00   2746.38      3.00    571.22       .00                 .00                 .00       .00       .00       .00            29.00   3317.60</t>
  </si>
  <si>
    <t>WATER RETICULATION           MS P MKA                22.00   2323.86      9.00   1267.56       .00                 .00                 .00       .00       .00       .00            31.00   3591.42    N</t>
  </si>
  <si>
    <t>WATER RETICULATION                                  515.60  76921.71    215.30  30092.58       .00                 .00               60.00   2886.36     12.00    928.92           802.90 113759.25</t>
  </si>
  <si>
    <t>01 MAKANA MUNICIPALITY-SAL                OVERIME HOURS REPORT                  PRINTED ON 2023/10/2( 9:41)  FOR 2023/10/25        PAGE     5</t>
  </si>
  <si>
    <t>ELECTRICITY ADMIN            MR SD MAVUSO            39.50   4586.54     27.50    627.98       .00                 .00                 .00       .00       .00       .00            67.00   5430.49    N</t>
  </si>
  <si>
    <t>ELECTRICITY ADMIN                                    39.50   4586.54     27.50    627.98       .00                 .00                 .00       .00       .00       .00            67.00   5430.49</t>
  </si>
  <si>
    <t>ELECTRICITY DISTRIBUTION     MR DB GOMBA             31.50   3657.62       .00       .00       .00                 .00                 .00       .00       .00       .00            31.50   3864.20    N</t>
  </si>
  <si>
    <t>ELECTRICITY DISTRIBUTION     MR L MBUYEPHI           29.00   7542.03     21.50   3814.36       .00                 .00                 .00       .00       .00       .00            50.50  11440.90    N</t>
  </si>
  <si>
    <t>ELECTRICITY DISTRIBUTION     MR X QHINGA             23.50   2728.70     19.50   2554.53       .00                 .00                 .00       .00       .00       .00            43.00   5433.47    N</t>
  </si>
  <si>
    <t>ELECTRICITY DISTRIBUTION     MR AD SPHERE            29.00   3367.34       .00       .00       .00                 .00                 .00       .00       .00       .00            29.00   3526.97    N</t>
  </si>
  <si>
    <t>ELECTRICITY DISTRIBUTION     SN MATIWANA             29.00   3367.34     16.00   1703.02       .00                 .00                 .00       .00       .00       .00            45.00   5154.88    N</t>
  </si>
  <si>
    <t>ELECTRICITY DISTRIBUTION     MR A JUJU               15.00   1741.73       .00       .00       .00                 .00                 .00       .00       .00       .00            15.00   1830.94    N</t>
  </si>
  <si>
    <t>ELECTRICITY DISTRIBUTION     MS N MKOKELI-NTLOKO     31.00   8656.91       .00       .00       .00                 .00                 .00       .00       .00       .00            31.00   8844.71    N</t>
  </si>
  <si>
    <t>ELECTRICITY DISTRIBUTION     MISS NY KALASE           7.50    870.86     25.00   3870.50       .00                 .00                 .00       .00       .00       .00            32.50   4849.35    N</t>
  </si>
  <si>
    <t>ELECTRICITY DISTRIBUTION     MR M DUDA               35.00   4468.80      9.00    851.20       .00                 .00                 .00       .00       .00       .00            44.00   5512.50    N</t>
  </si>
  <si>
    <t>ELECTRICITY DISTRIBUTION     MR VX GONGQA            21.00   3018.96      2.50    777.47       .00                 .00                 .00       .00       .00       .00            23.50   3984.23    N</t>
  </si>
  <si>
    <t>ELECTRICITY DISTRIBUTION     MR SA MAFANI             8.00   1021.44      4.00    680.96       .00                 .00                 .00       .00       .00       .00            12.00   1702.40    Y</t>
  </si>
  <si>
    <t>ELECTRICITY DISTRIBUTION     MR DA DOUDES            20.00   2553.60       .00       .00       .00                 .00                 .00       .00       .00       .00            20.00   2666.28    N</t>
  </si>
  <si>
    <t>ELECTRICITY DISTRIBUTION     MR MM NTSHOKO           44.00   4644.60       .00       .00       .00                 .00                 .00       .00       .00       .00            44.00   4790.15    N</t>
  </si>
  <si>
    <t>ELECTRICITY DISTRIBUTION     MR S MTANA              40.50   5107.20      3.00       .00       .00                 .00                 .00       .00       .00       .00            43.50   5205.80    N</t>
  </si>
  <si>
    <t>ELECTRICITY DISTRIBUTION     MR AP HLUTHA            15.00   1915.20     25.00   4256.00       .00                 .00                 .00       .00       .00       .00            40.00   6265.10    N</t>
  </si>
  <si>
    <t>ELECTRICITY DISTRIBUTION     MR S LANGA              40.50  10402.80       .00       .00       .00                 .00                 .00       .00       .00       .00            40.50  10520.18    N</t>
  </si>
  <si>
    <t>ELECTRICITY DISTRIBUTION     MISS NA MLOTANA         28.50   7412.00      5.00   1733.80       .00                 .00                 .00       .00       .00       .00            33.50   9249.09    N</t>
  </si>
  <si>
    <t>ELECTRICITY DISTRIBUTION     MR TH HULUSHE           10.00   1246.95       .00       .00       .00                 .00                 .00       .00       .00       .00            10.00   1317.38    Y</t>
  </si>
  <si>
    <t>ELECTRICITY DISTRIBUTION     MR SC RAMBA             36.00   9362.52       .00       .00       .00                 .00                 .00       .00       .00       .00            36.00   9569.10    N</t>
  </si>
  <si>
    <t>ELECTRICITY DISTRIBUTION     MISS N COSSIE           11.50   1243.73       .00       .00       .00                 .00                 .00       .00       .00       .00            11.50   1314.16    N</t>
  </si>
  <si>
    <t>ELECTRICITY DISTRIBUTION     MR M NGOJO              36.00   6560.46      5.00    971.92       .00                 .00                 .00       .00       .00       .00            41.00   7743.66    N</t>
  </si>
  <si>
    <t>ELECTRICITY DISTRIBUTION     MR N LUPUWANA           23.00   5981.61     17.00   5894.92       .00                 .00                 .00       .00       .00       .00            40.00  11970.43    N</t>
  </si>
  <si>
    <t>ELECTRICITY DISTRIBUTION     MR S SOMYA              31.00   8454.63       .00       .00       .00                 .00                 .00       .00       .00       .00            31.00   8642.43    N</t>
  </si>
  <si>
    <t>ELECTRICITY DISTRIBUTION     MR KR NGONYAMA          14.50   3771.02     25.00   8669.00       .00                 .00                 .00       .00       .00       .00            39.50  12566.79    N</t>
  </si>
  <si>
    <t>ELECTRICITY DISTRIBUTION     MR V MADINDA            28.50   2502.59      5.50    643.94       .00                 .00                 .00       .00       .00       .00            34.00   3282.69</t>
  </si>
  <si>
    <t>ELECTRICITY DISTRIBUTION     MR BB GOMBA             27.00   2370.87     13.00   1522.04       .00                 .00                 .00       .00       .00       .00            40.00   4000.90</t>
  </si>
  <si>
    <t>ELECTRICITY DISTRIBUTION     MS BJ MATTHEWS          26.00   2283.06     12.50   1463.50       .00                 .00                 .00       .00       .00       .00            38.50   3990.70</t>
  </si>
  <si>
    <t>01 MAKANA MUNICIPALITY-SAL                OVERIME HOURS REPORT                  PRINTED ON 2023/10/2( 9:41)  FOR 2023/10/25        PAGE     6</t>
  </si>
  <si>
    <t>ELECTRICITY DISTRIBUTION     MR D BRUINTJIES          4.00    351.24       .00       .00       .00                 .00                 .00       .00       .00       .00             4.00    388.80</t>
  </si>
  <si>
    <t>ELECTRICITY DISTRIBUTION     MR M HEMPE               9.00    790.29       .00       .00       .00                 .00                 .00       .00       .00       .00             9.00    837.24</t>
  </si>
  <si>
    <t>ELECTRICITY DISTRIBUTION     MR L KUPHU              13.00   1141.53       .00       .00       .00                 .00                 .00       .00       .00       .00            13.00   1216.65</t>
  </si>
  <si>
    <t>ELECTRICITY DISTRIBUTION                            717.50 118537.63    208.50  39407.16       .00                 .00                 .00       .00       .00       .00           926.00 161682.08</t>
  </si>
  <si>
    <t>CORPORATE SERVICES           MS L FALTEIN             3.50    809.29       .00       .00       .00                 .00                 .00       .00       .00       .00             3.50    809.29</t>
  </si>
  <si>
    <t>CORPORATE SERVICES           MS W TINISE              2.50    359.40       .00       .00       .00                 .00                 .00       .00       .00       .00             2.50    359.40</t>
  </si>
  <si>
    <t>CORPORATE SERVICES           MISS NO LURWAYI          8.50    897.86      4.00    563.36       .00                 .00                 .00       .00       .00       .00            12.50   1461.22</t>
  </si>
  <si>
    <t>CORPORATE SERVICES           MR M MTHANA              3.00    263.43      3.00    474.86       .00                 .00                 .00       .00       .00       .00             6.00    738.29</t>
  </si>
  <si>
    <t>CORPORATE SERVICES                                   17.50   2329.98      7.00   1038.22       .00                 .00                 .00       .00       .00       .00            24.50   3368.20</t>
  </si>
  <si>
    <t>CITY HALL &amp; OFFICES          MISS P BUWA             13.00   1405.95     12.50   3388.70       .00                 .00                 .00       .00       .00       .00            25.50   4794.65</t>
  </si>
  <si>
    <t>CITY HALL &amp; OFFICES                                  13.00   1405.95     12.50   3388.70       .00                 .00                 .00       .00       .00       .00            25.50   4794.65</t>
  </si>
  <si>
    <t>COMMUNITY HALLS              MR VM NQEBEYA           15.00   2427.98      5.00   1079.10       .00                 .00                 .00       .00       .00       .00            20.00   3507.08</t>
  </si>
  <si>
    <t>COMMUNITY HALLS              MR S MIZE               11.00   1507.94      8.00   1462.24       .00                 .00                 .00       .00       .00       .00            19.00   2970.18</t>
  </si>
  <si>
    <t>COMMUNITY HALLS              MR L MSUTWANA           15.50   1843.26     10.00   1585.60       .00                 .00                 .00       .00       .00       .00            25.50   3428.86</t>
  </si>
  <si>
    <t>COMMUNITY HALLS              MRS N MALGAS             4.00    453.60     15.00   2268.00       .00                 .00                 .00       .00       .00       .00            19.00   2721.60</t>
  </si>
  <si>
    <t>COMMUNITY HALLS                                      45.50   6232.78     38.00   6394.94       .00                 .00                 .00       .00       .00       .00            83.50  12627.72</t>
  </si>
  <si>
    <t>FINANCE ADMINISTRATION       MR L MAGALELA           19.00   2425.92      4.00    680.96       .00                 .00                 .00       .00       .00       .00            23.00   3182.00</t>
  </si>
  <si>
    <t>FINANCE ADMINISTRATION                               19.00   2425.92      4.00    680.96       .00                 .00                 .00       .00       .00       .00            23.00   3182.00</t>
  </si>
  <si>
    <t>CARAVAN PARK                 MR ZG MAGOPENI          45.00   5107.20     28.00       .00       .00                 .00                 .00       .00       .00       .00            73.00   5107.20    0</t>
  </si>
  <si>
    <t>CARAVAN PARK                                         45.00   5107.20     28.00       .00       .00                 .00                 .00       .00       .00       .00            73.00   5107.20</t>
  </si>
  <si>
    <t>CEMETERIES                   MR Z MATISO             31.00   3599.57      9.00   1393.38       .00                 .00                 .00       .00       .00       .00            40.00   4992.95</t>
  </si>
  <si>
    <t>CEMETERIES                   MR SE KULA              35.00   4575.90      3.00    707.08       .00                 .00                 .00       .00       .00       .00            38.00   5282.98</t>
  </si>
  <si>
    <t>CEMETERIES                   MS V DYANTYI            25.00   2902.88     12.00   1857.84       .00                 .00                 .00       .00       .00       .00            37.00   4760.72</t>
  </si>
  <si>
    <t>01 MAKANA MUNICIPALITY-SAL                OVERIME HOURS REPORT                  PRINTED ON 2023/10/2( 9:41)  FOR 2023/10/25        PAGE     7</t>
  </si>
  <si>
    <t>CEMETERIES                                           91.00  11078.35     24.00   3958.30       .00                 .00                 .00       .00       .00       .00           115.00  15036.65</t>
  </si>
  <si>
    <t>COMMONAGE                    MR X MNGCONGO           24.00   2535.12      6.00    845.04       .00                 .00                 .00       .00       .00       .00            30.00   3380.16</t>
  </si>
  <si>
    <t>COMMONAGE                    MR PZ NDWAYANA          31.00   3274.53      9.00   1267.56       .00                 .00                 .00       .00       .00       .00            40.00   4542.09</t>
  </si>
  <si>
    <t>COMMONAGE                    MR A NQUMA              31.00   3274.53      9.00   1267.56       .00                 .00                 .00       .00       .00       .00            40.00   4542.09</t>
  </si>
  <si>
    <t>COMMONAGE                                            86.00   9084.18     24.00   3380.16       .00                 .00                 .00       .00       .00       .00           110.00  12464.34</t>
  </si>
  <si>
    <t>DOMESTIC REFUSE              MS NJ CHRISJAN          13.50   2519.10      4.00    995.20       .00                 .00                 .00       .00       .00       .00            17.50   3514.30</t>
  </si>
  <si>
    <t>DOMESTIC REFUSE              MR MW NTSHOKO           11.00   1308.12       .00       .00       .00                 .00                 .00       .00       .00       .00            11.00   1308.12    N</t>
  </si>
  <si>
    <t>DOMESTIC REFUSE              MR MD HLALOWA           27.00   2852.01     27.00   1830.92       .00                 .00                 .00       .00       .00       .00            54.00   4682.93</t>
  </si>
  <si>
    <t>DOMESTIC REFUSE                                      51.50   6679.23     31.00   2826.12       .00                 .00                 .00       .00       .00       .00            82.50   9505.35</t>
  </si>
  <si>
    <t>PARKS ADMIN                  MR S NGCESE             20.00   5719.50     13.00   4956.90       .00                 .00                 .00       .00       .00       .00            33.00  10676.40</t>
  </si>
  <si>
    <t>PARKS ADMIN                  MR T DLALANI            28.00  10150.15     12.00   5800.08       .00                 .00                 .00       .00       .00       .00            40.00  15950.23</t>
  </si>
  <si>
    <t>PARKS ADMIN                                          48.00  15869.65     25.00  10756.98       .00                 .00                 .00       .00       .00       .00            73.00  26626.63</t>
  </si>
  <si>
    <t>PARKS TRANSPORT              MR NM TATA              45.00   6322.20     28.00       .00       .00                 .00                 .00       .00       .00       .00            73.00   6322.20</t>
  </si>
  <si>
    <t>PARKS TRANSPORT              MR M MAGWALA            38.00   5087.82      2.00    724.07       .00                 .00                 .00       .00       .00       .00            40.00   5811.89</t>
  </si>
  <si>
    <t>PARKS TRANSPORT              MISS NO NDWAYANA        25.00   2640.75     12.00   1690.08       .00                 .00                 .00       .00       .00       .00            37.00   4330.83</t>
  </si>
  <si>
    <t>PARKS TRANSPORT                                     108.00  14050.77     42.00   2414.15       .00                 .00                 .00       .00       .00       .00           150.00  16464.92</t>
  </si>
  <si>
    <t>FIRE CONTROL                 MR VD VATELA              .00       .00       .00       .00       .00                 .00               24.00   1746.96     12.00   1746.84            36.00   3493.80    Y</t>
  </si>
  <si>
    <t>FIRE CONTROL                 MR FM MAPALING          20.00   5035.20       .00       .00       .00                 .00               24.00   2014.08     12.00   2014.08            56.00   9063.36    Y</t>
  </si>
  <si>
    <t>FIRE CONTROL                 MR GH FELIX             16.00   3103.20       .00       .00       .00                 .00               24.00   1551.60     12.00   1551.60            52.00   6206.40    Y</t>
  </si>
  <si>
    <t>FIRE CONTROL                 MR M MANKAYI             3.00    581.85       .00       .00       .00                 .00               24.00   1551.60     12.00   1551.60            39.00   3685.05    Y</t>
  </si>
  <si>
    <t>FIRE CONTROL                 MR MR NTSHO              8.00   1746.84       .00       .00       .00                 .00               24.00   1746.96     12.00   1746.84            44.00   5240.64    Y</t>
  </si>
  <si>
    <t>FIRE CONTROL                 MR TJ SMAYILE            8.00   1692.36       .00       .00       .00                 .00               12.00    846.24       .00       .00            20.00   2538.60    Y</t>
  </si>
  <si>
    <t>FIRE CONTROL                 MISS N NGQAKAYI           .00       .00       .00       .00       .00                 .00               24.00   1746.96     12.00   1746.84            36.00   3493.80    Y</t>
  </si>
  <si>
    <t>FIRE CONTROL                 MR MEB BOOI               .00       .00       .00       .00       .00                 .00               12.00    764.28       .00       .00            12.00    764.28    Y</t>
  </si>
  <si>
    <t>FIRE CONTROL                 MR AT BOMA               8.00   1692.36       .00       .00       .00                 .00               24.00   1692.48     12.00   1692.36            44.00   5077.20    Y</t>
  </si>
  <si>
    <t>01 MAKANA MUNICIPALITY-SAL                OVERIME HOURS REPORT                  PRINTED ON 2023/10/2( 9:41)  FOR 2023/10/25        PAGE     8</t>
  </si>
  <si>
    <t>FIRE CONTROL                 MR MM MANCAM            11.00   2327.00       .00       .00       .00                 .00               24.00   1692.48     12.00   1692.36            47.00   5711.84    Y</t>
  </si>
  <si>
    <t>FIRE CONTROL                 MR M MARAWU              3.00    541.89       .00       .00       .00                 .00               12.00    722.52     12.00   1445.04            27.00   2709.45    Y</t>
  </si>
  <si>
    <t>FIRE CONTROL                 MRS PL MBANE             6.00   1269.27       .00       .00       .00                 .00               24.00   1692.48       .00       .00            30.00   2961.75    Y</t>
  </si>
  <si>
    <t>FIRE CONTROL                 MRS NP NGCESE             .00       .00       .00       .00       .00                 .00               24.00   1614.00     12.00   1614.00            36.00   3228.00    Y</t>
  </si>
  <si>
    <t>FIRE CONTROL                 MR ZC NDOLO              8.00   1486.20       .00       .00       .00                 .00                 .00       .00       .00       .00             8.00   1486.20    Y</t>
  </si>
  <si>
    <t>FIRE CONTROL                 MR NA SCHEEPERS           .00       .00       .00       .00       .00                 .00               24.00   1666.08       .00       .00            24.00   1666.08    Y</t>
  </si>
  <si>
    <t>FIRE CONTROL                 MR QW SKEYI             14.00   2846.97       .00       .00       .00                 .00               24.00   1626.96       .00       .00            38.00   4473.93    Y</t>
  </si>
  <si>
    <t>FIRE CONTROL                 MS NVM MKELE              .00       .00       .00       .00       .00                 .00               24.00   1551.60     12.00   1551.60            36.00   3103.20    Y</t>
  </si>
  <si>
    <t>FIRE CONTROL                 MR JI POTBERG             .00       .00       .00       .00       .00                 .00               36.00   2239.20       .00       .00            36.00   2239.20    Y</t>
  </si>
  <si>
    <t>FIRE CONTROL                 MS T SOBIKWA              .00       .00       .00       .00       .00                 .00               36.00   1809.00       .00       .00            36.00   1809.00</t>
  </si>
  <si>
    <t>FIRE CONTROL                 MRS NJ SOMEKETA         18.00   4158.00       .00       .00       .00                 .00               24.00   1848.00     12.00   1848.00            54.00   7854.00    Y</t>
  </si>
  <si>
    <t>FIRE CONTROL                 MR T KASPER             10.00   1822.35       .00       .00       .00                 .00               24.00   1458.00     12.00   1457.88            46.00   4738.23    Y</t>
  </si>
  <si>
    <t>FIRE CONTROL                 MR D MKHAZA             11.00   2004.59       .00       .00       .00                 .00               24.00   1458.00     12.00   1457.88            47.00   4920.47    Y</t>
  </si>
  <si>
    <t>FIRE CONTROL                 MRS VJ JEZI               .00       .00       .00       .00       .00                 .00                 .00       .00     12.00   1206.00            12.00   1206.00    Y</t>
  </si>
  <si>
    <t>FIRE CONTROL                 MR L SONGONGO             .00       .00       .00       .00       .00                 .00               12.00    603.00       .00       .00            12.00    603.00    Y</t>
  </si>
  <si>
    <t>FIRE CONTROL                 MR NT TLANJENI            .00       .00       .00       .00       .00                 .00               36.00   2187.00     12.00   1457.88            48.00   3644.88    Y</t>
  </si>
  <si>
    <t>FIRE CONTROL                 MS NC HAARMANS            .00       .00       .00       .00       .00                 .00               12.00    603.00       .00       .00            12.00    603.00</t>
  </si>
  <si>
    <t>FIRE CONTROL                 MS F BOOI                 .00       .00       .00       .00       .00                 .00               12.00    603.00     12.00   1206.00            24.00   1809.00</t>
  </si>
  <si>
    <t>FIRE CONTROL                 MR BL LOMBO             14.00   2012.64       .00       .00       .00                 .00               24.00   1150.08       .00       .00            38.00   3162.72</t>
  </si>
  <si>
    <t>FIRE CONTROL                 MR EA BOBATYANI          8.00   1123.08       .00       .00       .00                 .00               12.00    561.60       .00       .00            20.00   1684.68</t>
  </si>
  <si>
    <t>FIRE CONTROL                                        166.00  33443.80       .00       .00       .00                 .00              624.00  40296.84    204.00  26986.80           994.00 100727.44</t>
  </si>
  <si>
    <t>SANITATION GENERAL           MR JL THOMAS            22.00   5082.00       .00       .00       .00                 .00                 .00       .00       .00       .00            22.00   5082.00</t>
  </si>
  <si>
    <t>SANITATION GENERAL           MR S JACK               19.50   2264.24       .00       .00       .00                 .00                 .00       .00       .00       .00            19.50   2264.24</t>
  </si>
  <si>
    <t>SANITATION GENERAL           MR M MVULA              21.00   3091.41      8.00   1570.24       .00                 .00                 .00       .00       .00       .00            29.00   4661.65</t>
  </si>
  <si>
    <t>SANITATION GENERAL                                   62.50  10437.65      8.00   1570.24       .00                 .00                 .00       .00       .00       .00            70.50  12007.89</t>
  </si>
  <si>
    <t>TRAFFIC                      MISS L MACKENZIE        15.00   3304.58      9.00   2643.66       .00                 .00                9.00    660.96       .00       .00            33.00   6637.37</t>
  </si>
  <si>
    <t>01 MAKANA MUNICIPALITY-SAL                OVERIME HOURS REPORT                  PRINTED ON 2023/10/2( 9:41)  FOR 2023/10/25        PAGE     9</t>
  </si>
  <si>
    <t>TRAFFIC                      MR FP OERSON            10.00   2201.10      6.00   1760.88       .00                 .00                 .00       .00       .00       .00            16.00   3961.98</t>
  </si>
  <si>
    <t>TRAFFIC                      MR STM JACOBS           27.00   5948.24     13.00   3818.62       .00                 .00                6.00    440.64       .00       .00            46.00  10254.45</t>
  </si>
  <si>
    <t>TRAFFIC                      MS Z MBULALI            10.00   1822.35      8.00   1943.84       .00                 .00                7.00    425.25       .00       .00            25.00   4200.83</t>
  </si>
  <si>
    <t>TRAFFIC                      MR UR AUSTIN            10.00   1822.35      6.00   1457.88       .00                 .00                 .00       .00       .00       .00            16.00   3280.23</t>
  </si>
  <si>
    <t>TRAFFIC                      MR KG REDCLIFFE         15.00   2733.53      6.00   1457.88       .00                 .00                 .00       .00       .00       .00            21.00   4191.41</t>
  </si>
  <si>
    <t>TRAFFIC                      MS NZ MPAMBANI          22.00   4009.17      9.00   2186.82       .00                 .00                 .00       .00       .00       .00            31.00   6224.16</t>
  </si>
  <si>
    <t>TRAFFIC                                             109.00  21841.32     57.00  15269.58       .00                 .00               22.00   1526.85       .00       .00           188.00  38750.43</t>
  </si>
  <si>
    <t>SPORTS GROUNDS               MR DP ZANI              36.00   4596.48      4.00    680.96       .00                 .00                 .00       .00       .00       .00            40.00   5277.44</t>
  </si>
  <si>
    <t>SPORTS GROUNDS               MR A MANTLA             31.00   3599.57      9.00   1393.38       .00                 .00                 .00       .00       .00       .00            40.00   4992.95</t>
  </si>
  <si>
    <t>SPORTS GROUNDS               MISS NJ PLANGA          34.00   3591.42      6.00    845.04       .00                 .00                 .00       .00       .00       .00            40.00   4436.46</t>
  </si>
  <si>
    <t>SPORTS GROUNDS               MR NG GEORGE            33.00   3568.95      7.00   1009.40       .00                 .00                 .00       .00       .00       .00            40.00   4578.35</t>
  </si>
  <si>
    <t>SPORTS GROUNDS               MR L BUDAZA             28.00   3028.20     12.00   1730.40       .00                 .00                 .00       .00       .00       .00            40.00   4758.60</t>
  </si>
  <si>
    <t>SPORTS GROUNDS               MR M GOLIATH            27.00   2852.01       .00       .00       .00                 .00                 .00       .00       .00       .00            27.00   2852.01</t>
  </si>
  <si>
    <t>SPORTS GROUNDS                                      189.00  21236.63     38.00   5659.18       .00                 .00                 .00       .00       .00       .00           227.00  26895.81</t>
  </si>
  <si>
    <t>STR ISLANDS &amp; VERGES         MR MW KONDILE           45.00   5153.40     28.00       .00       .00                 .00                 .00       .00       .00       .00            73.00   5153.40    0</t>
  </si>
  <si>
    <t>STR ISLANDS &amp; VERGES         MR ME MILA              37.00   5446.77     21.00    796.14       .00                 .00                 .00       .00       .00       .00            58.00   6242.91    0</t>
  </si>
  <si>
    <t>STR ISLANDS &amp; VERGES         MR AP PISTOLI           37.00   5072.15     21.00    741.38       .00                 .00                 .00       .00       .00       .00            58.00   5813.53    0</t>
  </si>
  <si>
    <t>STR ISLANDS &amp; VERGES         MR NA ZUZILE            15.00   2208.15     15.00   2944.20       .00                 .00                 .00       .00       .00       .00            30.00   5152.35    0</t>
  </si>
  <si>
    <t>STR ISLANDS &amp; VERGES         MR ZS NYOKA             45.00  11170.20     28.00       .00       .00                 .00                 .00       .00       .00       .00            73.00  11170.20</t>
  </si>
  <si>
    <t>STR ISLANDS &amp; VERGES         MR LA BOOMS             15.00   2056.28     15.00   2741.70       .00                 .00                 .00       .00       .00       .00            30.00   4797.98</t>
  </si>
  <si>
    <t>STR ISLANDS &amp; VERGES         MR Q KRALO              15.00   2056.28     15.00   2741.70       .00                 .00                 .00       .00       .00       .00            30.00   4797.98</t>
  </si>
  <si>
    <t>STR ISLANDS &amp; VERGES         MR RV NQOLA             37.00   4953.93     21.00    724.07       .00                 .00                 .00       .00       .00       .00            58.00   5678.00</t>
  </si>
  <si>
    <t>STR ISLANDS &amp; VERGES         MRS TR STAMPER-BUWA     36.00   4935.06      4.00    731.12       .00                 .00                 .00       .00       .00       .00            40.00   5666.18</t>
  </si>
  <si>
    <t>STR ISLANDS &amp; VERGES         MR M MADYO              28.00   3930.78     12.00   2246.16       .00                 .00                 .00       .00       .00       .00            40.00   6176.94</t>
  </si>
  <si>
    <t>STR ISLANDS &amp; VERGES         MR LR DYALOYI           45.00   4870.80     28.00       .00       .00                 .00                 .00       .00       .00       .00            73.00   4870.80</t>
  </si>
  <si>
    <t>STR ISLANDS &amp; VERGES         MS N MZOZOYANA          25.00   3044.25     12.00   1948.32       .00                 .00                 .00       .00       .00       .00            37.00   4992.57</t>
  </si>
  <si>
    <t>STR ISLANDS &amp; VERGES         MR WA DURUWE            45.00   8605.20     28.00       .00       .00                 .00                 .00       .00       .00       .00            73.00   8605.20</t>
  </si>
  <si>
    <t>STR ISLANDS &amp; VERGES         MR S MATTHEWS           15.00   1741.73     15.00   2322.30       .00                 .00                 .00       .00       .00       .00            30.00   4064.03</t>
  </si>
  <si>
    <t>01 MAKANA MUNICIPALITY-SAL                OVERIME HOURS REPORT                  PRINTED ON 2023/10/2( 9:41)  FOR 2023/10/25        PAGE    10</t>
  </si>
  <si>
    <t>STR ISLANDS &amp; VERGES         MR L MALETHE            45.00   4644.60     28.00       .00       .00                 .00                 .00       .00       .00       .00            73.00   4644.60</t>
  </si>
  <si>
    <t>STR ISLANDS &amp; VERGES         MR MT SAKI              15.00   1584.45     15.00   2112.60       .00                 .00                 .00       .00       .00       .00            30.00   3697.05</t>
  </si>
  <si>
    <t>STR ISLANDS &amp; VERGES         MISS N SAM              15.00   1584.45     15.00   2112.60       .00                 .00                 .00       .00       .00       .00            30.00   3697.05</t>
  </si>
  <si>
    <t>STR ISLANDS &amp; VERGES         MS L MINI               28.00   2957.64     12.00   1690.08       .00                 .00                 .00       .00       .00       .00            40.00   4647.72</t>
  </si>
  <si>
    <t>STR ISLANDS &amp; VERGES                                543.00  76016.12    333.00  23852.37       .00                 .00                 .00       .00       .00       .00           876.00  99868.49</t>
  </si>
  <si>
    <t xml:space="preserve">                                                   4121.10 635631.79   1613.80 216199.68       .00                 .00             1210.00  75768.33    360.00  45273.96          7304.90 993015.38</t>
  </si>
  <si>
    <t>04 MAKANA MUNICIPALITY-TEMP               OVERIME HOURS REPORT                  PRINTED ON 2023/10/2( 9:42)  FOR 2023/10/25        PAGE     1</t>
  </si>
  <si>
    <t>10/10/01/6000/000            MR ME MAWUSE              .00     16.00       .00     14.00       .00                 .00                 .00       .00       .00       .00              .00   3819.40</t>
  </si>
  <si>
    <t>10/10/01/6000/000            MR MA MONI                .00     12.00       .00      8.00       .00                 .00                 .00       .00       .00       .00              .00   2497.31</t>
  </si>
  <si>
    <t>10/10/01/6000/000                                      .00     28.00       .00     22.00       .00                 .00                 .00       .00       .00       .00              .00   6316.71</t>
  </si>
  <si>
    <t xml:space="preserve">                                                       .00     28.00       .00     22.00       .00                 .00                 .00       .00       .00       .00              .00   6316.71</t>
  </si>
  <si>
    <t>01 MAKANA MUNICIPALITY-SAL                OVERIME HOURS REPORT                  PRINTED ON 2023/11/2(10:23)  FOR 2023/11/25        PAGE     1</t>
  </si>
  <si>
    <t>ENG DISTR PLANT              MR MG BUDAZA            21.00   2438.42      6.00    928.92       .00                 .00                 .00       .00       .00       .00            27.00   3367.34    N</t>
  </si>
  <si>
    <t>ENG DISTR PLANT              MR S SPEELMAN            7.00    812.81       .00       .00       .00                 .00                 .00       .00       .00       .00             7.00    812.81    Y</t>
  </si>
  <si>
    <t>ENG DISTR PLANT              MR Z PAYI               30.00   3483.45     10.00   1548.20       .00                 .00                 .00       .00       .00       .00            40.00   5031.65    N</t>
  </si>
  <si>
    <t>ENG DISTR PLANT                                      58.00   6734.68     16.00   2477.12       .00                 .00                 .00       .00       .00       .00            74.00   9211.80</t>
  </si>
  <si>
    <t>ENG DISTR WORKSHOPS          MR LW BIKITSHA           2.50    359.40       .00       .00       .00                 .00                 .00       .00       .00       .00             2.50    359.40</t>
  </si>
  <si>
    <t>ENG DISTR WORKSHOPS          MR SF MGXOTENI           3.00    401.67       .00       .00       .00                 .00                 .00       .00       .00       .00             3.00    406.37</t>
  </si>
  <si>
    <t>ENG DISTR WORKSHOPS          MR SM MARDON             3.00    383.04      1.50    690.50       .00                 .00                 .00       .00       .00       .00             4.50   1073.54</t>
  </si>
  <si>
    <t>ENG DISTR WORKSHOPS                                   8.50   1144.11      1.50    690.50       .00                 .00                 .00       .00       .00       .00            10.00   1839.31</t>
  </si>
  <si>
    <t>ENG PAIL REMOVALS            MR S MELANI             19.00   2206.19     10.00   1548.20       .00                 .00                 .00       .00       .00       .00            29.00   3754.39    N</t>
  </si>
  <si>
    <t>ENG PAIL REMOVALS            MR VH NQEBEYA           19.00   2206.19       .00       .00       .00                 .00                 .00       .00       .00       .00            19.00   2206.19    N</t>
  </si>
  <si>
    <t>ENG PAIL REMOVALS            MR V DOLO               21.00   2218.23      6.00    845.04       .00                 .00                 .00       .00       .00       .00            27.00   3063.27    N</t>
  </si>
  <si>
    <t>ENG PAIL REMOVALS            MR TH KAMANA            21.00   2218.23      6.00    845.04       .00                 .00                 .00       .00       .00       .00            27.00   3063.27    N</t>
  </si>
  <si>
    <t>ENG PAIL REMOVALS            MR SM MONKIE            21.00   2218.23      6.00    845.04       .00                 .00                 .00       .00       .00       .00            27.00   3063.27    N</t>
  </si>
  <si>
    <t>ENG PAIL REMOVALS            MR ME KULA              19.00   2006.97       .00       .00       .00                 .00                 .00       .00       .00       .00            19.00   2006.97    N</t>
  </si>
  <si>
    <t>ENG PAIL REMOVALS            MR BR MGQOBELE          11.50   1214.75      6.50    915.46       .00                 .00                 .00       .00       .00       .00            18.00   2130.21    Y</t>
  </si>
  <si>
    <t>ENG PAIL REMOVALS                                   147.50  15978.87     50.50   7252.22       .00                 .00                 .00       .00       .00       .00           198.00  23231.09</t>
  </si>
  <si>
    <t>ENG SEWER ADMIN              MR S THETHANI           22.00   4105.20       .00       .00       .00                 .00               48.00   2985.60       .00       .00            70.00   7090.80    N</t>
  </si>
  <si>
    <t>ENG SEWER ADMIN              MR S NASE               18.00   3358.80     17.00   4229.60       .00                 .00                 .00       .00       .00       .00            35.00   7588.40    N</t>
  </si>
  <si>
    <t>ENG SEWER ADMIN              MR T RALO                4.50    475.34      6.50    915.46       .00                 .00                 .00       .00       .00       .00            11.00   1390.80    Y</t>
  </si>
  <si>
    <t>ENG SEWER ADMIN              MR M VAMVA              21.00   3826.94      6.00   1457.88       .00                 .00                 .00       .00       .00       .00            27.00   5284.82    N</t>
  </si>
  <si>
    <t>ENG SEWER ADMIN              MR A ZUZANI             27.00   4920.35     10.00   2429.80       .00                 .00                 .00       .00       .00       .00            37.00   7350.15    N</t>
  </si>
  <si>
    <t>ENG SEWER ADMIN                                      92.50  16686.63     39.50   9032.74       .00                 .00               48.00   2985.60       .00       .00           180.00  28704.97</t>
  </si>
  <si>
    <t>01 MAKANA MUNICIPALITY-SAL                OVERIME HOURS REPORT                  PRINTED ON 2023/11/2(10:23)  FOR 2023/11/25        PAGE     2</t>
  </si>
  <si>
    <t>ENG DISPOSAL WORKS           MR M MZIZI                .00       .00       .00       .00       .00                 .00               48.00   2529.12       .00       .00            48.00   3430.56    N</t>
  </si>
  <si>
    <t>ENG DISPOSAL WORKS           MR TD SAKI                .00       .00       .00       .00       .00                 .00               12.00    594.24       .00       .00            12.00    594.24    Y</t>
  </si>
  <si>
    <t>ENG DISPOSAL WORKS           MR SC NZWANA            44.00   6174.00       .00       .00       .00                 .00               48.00   2469.60       .00       .00            92.00   8643.60    N</t>
  </si>
  <si>
    <t>ENG DISPOSAL WORKS           MR SG NKOLONGO          44.00   7464.00       .00       .00       .00                 .00               36.00   2239.20       .00       .00            80.00   9703.20    N</t>
  </si>
  <si>
    <t>ENG DISPOSAL WORKS           MR S METHUSI            17.00   5876.99      6.50   2996.11       .00                 .00                 .00       .00       .00       .00            23.50   8873.10    N</t>
  </si>
  <si>
    <t>ENG DISPOSAL WORKS           MRS S SOMAGU            33.00   7270.07     11.00   2056.18       .00                 .00               12.00    881.28       .00       .00            56.00  10207.53    N</t>
  </si>
  <si>
    <t>ENG DISPOSAL WORKS           MR W SOKE               22.00   5456.55      2.00   1341.35       .00                 .00                 .00       .00       .00       .00            24.00   6797.90    Y</t>
  </si>
  <si>
    <t>ENG DISPOSAL WORKS           MR L PLANGA               .00       .00       .00       .00       .00                 .00               48.00   1858.08       .00       .00            48.00   2196.12    N</t>
  </si>
  <si>
    <t>ENG DISPOSAL WORKS           MR L TYALA              16.00   1690.08     14.00   1971.76       .00                 .00                 .00       .00       .00       .00            30.00   3661.84    N</t>
  </si>
  <si>
    <t>ENG DISPOSAL WORKS           MR MS MAZUNGULA           .00       .00       .00       .00       .00                 .00               12.00    475.68       .00       .00            12.00    475.68</t>
  </si>
  <si>
    <t>ENG DISPOSAL WORKS           MR DA NGQANDANA         16.00   1690.08     15.00   2112.60       .00                 .00                 .00       .00       .00       .00            31.00   3802.68</t>
  </si>
  <si>
    <t>ENG DISPOSAL WORKS                                  207.00  37363.50     63.50  12800.30       .00                 .00              216.00  11047.20       .00       .00           486.50  62450.48</t>
  </si>
  <si>
    <t>ENG SEWER RETICULATION       MR R FRANCIS            55.00   9240.00       .00       .00       .00                 .00               12.00    924.00       .00       .00            67.00  10164.00    N</t>
  </si>
  <si>
    <t>ENG SEWER RETICULATION       MR Z JAMES               5.00    580.58      5.00    774.10       .00                 .00                 .00       .00       .00       .00            10.00   1354.68    Y</t>
  </si>
  <si>
    <t>ENG SEWER RETICULATION       MR JR RALO               7.50    870.86       .00       .00       .00                 .00                 .00       .00       .00       .00             7.50    870.86    N</t>
  </si>
  <si>
    <t>ENG SEWER RETICULATION       MR N KRIEL              24.00   2854.08       .00       .00       .00                 .00                 .00       .00       .00       .00            24.00   2854.08</t>
  </si>
  <si>
    <t>ENG SEWER RETICULATION                               91.50  13545.52      5.00    774.10       .00                 .00               12.00    924.00       .00       .00           108.50  15243.62</t>
  </si>
  <si>
    <t>ENG STR FOOTPATHS GUTTERS    MR SE KONDILE           28.00   3329.76     12.00   1902.72       .00                 .00                 .00       .00       .00       .00            40.00   5232.48</t>
  </si>
  <si>
    <t>ENG STR FOOTPATHS GUTTERS                            28.00   3329.76     12.00   1902.72       .00                 .00                 .00       .00       .00       .00            40.00   5232.48</t>
  </si>
  <si>
    <t>WATER CONSERVATION PURIF     MR MM MAKOMBE           30.00   5598.00     10.00   2488.00       .00                 .00                 .00       .00       .00       .00            40.00   8086.00    N</t>
  </si>
  <si>
    <t>WATER CONSERVATION PURIF     MR ZP DAVANE            77.00   9689.40     36.00       .00       .00                 .00                 .00       .00       .00       .00           113.00   9689.40    N</t>
  </si>
  <si>
    <t>WATER CONSERVATION PURIF     MR SM HANI                .00       .00       .00       .00       .00                 .00               84.00   6468.00     12.00   1848.00            96.00   9217.44    Y</t>
  </si>
  <si>
    <t>WATER CONSERVATION PURIF     MR TJ JILANA              .00       .00       .00       .00       .00                 .00               36.00   1896.84       .00       .00            36.00   2572.92    N</t>
  </si>
  <si>
    <t>WATER CONSERVATION PURIF     MR Z NGUMBELA           27.00   3135.10       .00       .00       .00                 .00                 .00       .00       .00       .00            27.00   3135.10    N</t>
  </si>
  <si>
    <t>WATER CONSERVATION PURIF     MS KM MADINDA             .00       .00       .00       .00       .00                 .00               36.00   2907.00       .00       .00            36.00   3808.44    Y</t>
  </si>
  <si>
    <t>01 MAKANA MUNICIPALITY-SAL                OVERIME HOURS REPORT                  PRINTED ON 2023/11/2(10:23)  FOR 2023/11/25        PAGE     3</t>
  </si>
  <si>
    <t>WATER CONSERVATION PURIF     MR H MARAMBANA            .00       .00       .00       .00       .00                 .00               48.00   2985.60       .00       .00            48.00   3774.36    Y</t>
  </si>
  <si>
    <t>WATER CONSERVATION PURIF     MR FN MAVELA              .00       .00       .00       .00       .00                 .00               12.00    969.00       .00       .00            12.00   1870.44    Y</t>
  </si>
  <si>
    <t>WATER CONSERVATION PURIF     MS N MNGXUMA            32.00   5971.20     32.00   1990.40       .00                 .00                 .00       .00       .00       .00            64.00   7961.60    N</t>
  </si>
  <si>
    <t>WATER CONSERVATION PURIF     MR NM NDOLO             53.00   7641.60       .00       .00       .00                 .00                 .00       .00       .00       .00            53.00   7641.60    N</t>
  </si>
  <si>
    <t>WATER CONSERVATION PURIF     MR MG FAKU              29.00   3288.60      3.00    613.29       .00                 .00                 .00       .00       .00       .00            32.00   3901.89    N</t>
  </si>
  <si>
    <t>WATER CONSERVATION PURIF     MR B SPEELMAN           41.00   4536.00     15.00       .00       .00                 .00                 .00       .00       .00       .00            56.00   4536.00    N</t>
  </si>
  <si>
    <t>WATER CONSERVATION PURIF     MR X NTETHE              7.00    793.80     14.00   2116.80       .00                 .00                 .00       .00       .00       .00            21.00   2910.60    N</t>
  </si>
  <si>
    <t>WATER CONSERVATION PURIF     MR M TOKOTA             21.00   3918.60      6.00   1492.80       .00                 .00                 .00       .00       .00       .00            27.00   5411.40    N</t>
  </si>
  <si>
    <t>WATER CONSERVATION PURIF     MR T BAVUMA               .00       .00       .00       .00       .00                 .00               12.00    475.68       .00       .00            12.00   1377.12    Y</t>
  </si>
  <si>
    <t>WATER CONSERVATION PURIF     MR M MBEKELE            15.00   1701.00     20.00   3024.00       .00                 .00                 .00       .00       .00       .00            35.00   4725.00    Y</t>
  </si>
  <si>
    <t>WATER CONSERVATION PURIF     MR MI KOM               12.00   1360.80      6.50    982.80       .00                 .00                 .00       .00       .00       .00            18.50   2343.60    N</t>
  </si>
  <si>
    <t>WATER CONSERVATION PURIF     MR J LEON               25.50   4762.89     36.00   3611.08       .00                 .00                 .00       .00       .00       .00            61.50   8373.97    N</t>
  </si>
  <si>
    <t>WATER CONSERVATION PURIF     MR AS BOTILE              .00       .00       .00       .00       .00                 .00               12.00    603.00       .00       .00            12.00   1504.44    Y</t>
  </si>
  <si>
    <t>WATER CONSERVATION PURIF     MR M SOLANI             48.00   8956.80       .00       .00       .00                 .00               24.00   1492.80       .00       .00            72.00  11125.68    Y</t>
  </si>
  <si>
    <t>WATER CONSERVATION PURIF     MR OO MBOMBO              .00       .00       .00       .00       .00                 .00               24.00    951.36       .00       .00            24.00   1514.76    N</t>
  </si>
  <si>
    <t>WATER CONSERVATION PURIF     MS N FIHLANI            12.00   1267.56       .00       .00       .00                 .00                 .00       .00       .00       .00            12.00   1267.56    N</t>
  </si>
  <si>
    <t>WATER CONSERVATION PURIF                            429.50  62621.35    178.50  16319.17       .00                 .00              288.00  18749.28     12.00   1848.00           908.00 106749.32</t>
  </si>
  <si>
    <t>WATER JAMES KLEYNHANS        MR L KAHLA              12.00   3956.22     24.00  10549.92       .00                 .00                 .00       .00       .00       .00            36.00  14506.14    Y</t>
  </si>
  <si>
    <t>WATER JAMES KLEYNHANS        MS N GONGQOBE             .00       .00       .00       .00       .00                 .00               24.00   1848.00       .00       .00            24.00   2073.36    Y</t>
  </si>
  <si>
    <t>WATER JAMES KLEYNHANS        MR SS MTONGA            36.00  10795.14      4.00   1599.28       .00                 .00                 .00       .00       .00       .00            40.00  12394.42    N</t>
  </si>
  <si>
    <t>WATER JAMES KLEYNHANS        MR MM MGOGOSHE            .00       .00       .00       .00       .00                 .00               36.00   2643.84       .00       .00            36.00   3094.56    Y</t>
  </si>
  <si>
    <t>WATER JAMES KLEYNHANS        MR ME BANISI              .00       .00       .00       .00       .00                 .00               48.00   2985.60       .00       .00            48.00   3774.36    Y</t>
  </si>
  <si>
    <t>WATER JAMES KLEYNHANS        MR MN MANTLA            36.00   6717.60       .00       .00       .00                 .00               24.00   1492.80       .00       .00            60.00   9111.84    N</t>
  </si>
  <si>
    <t>WATER JAMES KLEYNHANS        MR NL SMILE             36.00   6717.60       .00       .00       .00                 .00               48.00   2985.60       .00       .00            84.00  10491.96</t>
  </si>
  <si>
    <t>WATER JAMES KLEYNHANS        MR BW MONDI             12.00   1267.56       .00       .00       .00                 .00               24.00    845.04       .00       .00            36.00   3014.04</t>
  </si>
  <si>
    <t>WATER JAMES KLEYNHANS                               132.00  29454.12     28.00  12149.20       .00                 .00              204.00  12800.88       .00       .00           364.00  58460.68</t>
  </si>
  <si>
    <t>WATER RETICULATION           MR D NGQINZI            28.00   3251.22     10.00   1548.20       .00                 .00                 .00       .00       .00       .00            38.00   4799.42    N</t>
  </si>
  <si>
    <t>WATER RETICULATION           MR L PETER              28.00   2938.81     10.30   1384.60       .00                 .00                 .00       .00       .00       .00            38.30   4323.41    N</t>
  </si>
  <si>
    <t>01 MAKANA MUNICIPALITY-SAL                OVERIME HOURS REPORT                  PRINTED ON 2023/11/2(10:23)  FOR 2023/11/25        PAGE     4</t>
  </si>
  <si>
    <t>WATER RETICULATION           MR MP MKALIPI           41.00   9921.00     15.00       .00       .00                 .00                 .00       .00       .00       .00            56.00   9921.00    N</t>
  </si>
  <si>
    <t>WATER RETICULATION           MR LL BASIE             41.00   4870.80     15.00       .00       .00                 .00                 .00       .00       .00       .00            56.00   4870.80    N</t>
  </si>
  <si>
    <t>WATER RETICULATION           MR A HAWULANA           29.00   3367.34     10.00   1548.20       .00                 .00                 .00       .00       .00       .00            39.00   4915.54    N</t>
  </si>
  <si>
    <t>WATER RETICULATION           MR S JACK               14.00   1625.61     14.00   2167.48       .00                 .00                 .00       .00       .00       .00            28.00   3793.09    N</t>
  </si>
  <si>
    <t>WATER RETICULATION           MR M MNTWINI            41.00  10402.80      7.00       .00       .00                 .00                 .00       .00       .00       .00            48.00  10402.80    N</t>
  </si>
  <si>
    <t>WATER RETICULATION           MR P KRALO              24.30   4428.31     18.00   3814.79       .00                 .00                 .00       .00       .00       .00            42.30   8243.10    N</t>
  </si>
  <si>
    <t>WATER RETICULATION           MR KB MANYATI            7.50   1816.76       .00       .00       .00                 .00                 .00       .00       .00       .00             7.50   1816.76    Y</t>
  </si>
  <si>
    <t>WATER RETICULATION           MR L MLOLA              36.00   8928.90      4.00   1322.80       .00                 .00                 .00       .00       .00       .00            40.00  10251.70    N</t>
  </si>
  <si>
    <t>WATER RETICULATION           MR MT MFECANE           40.00   7464.00      9.00       .00       .00                 .00                 .00       .00       .00       .00            49.00   7464.00    N</t>
  </si>
  <si>
    <t>WATER RETICULATION           MR A BRUINTJIES         35.00   3697.05     24.00    704.20       .00                 .00                 .00       .00       .00       .00            59.00   4401.25    N</t>
  </si>
  <si>
    <t>WATER RETICULATION           MR C BASSON             40.00   7642.80     12.00       .00       .00                 .00                 .00       .00       .00       .00            52.00   7642.80    N</t>
  </si>
  <si>
    <t>WATER RETICULATION           MRS F HLANGANA            .00       .00       .00       .00       .00                 .00               12.00    464.52       .00       .00            12.00    901.44    N</t>
  </si>
  <si>
    <t>WATER RETICULATION           MS N KAYINGANA          41.00   4225.20      7.00       .00       .00                 .00                 .00       .00       .00       .00            48.00   4225.20</t>
  </si>
  <si>
    <t>WATER RETICULATION           MRS N MANTLA            29.00   3063.27      3.00    571.22       .00                 .00                 .00       .00       .00       .00            32.00   3634.49    N</t>
  </si>
  <si>
    <t>WATER RETICULATION           MRS NJ SUKULA           25.50   2693.57      4.00    563.36       .00                 .00                 .00       .00       .00       .00            29.50   3256.93    Y</t>
  </si>
  <si>
    <t>WATER RETICULATION           MR PB DYUBULU           12.00   1393.38     12.00   1857.84       .00                 .00               12.00    464.52       .00       .00            36.00   4842.54    N</t>
  </si>
  <si>
    <t>WATER RETICULATION           MR S GQOSHA              7.00    739.41      7.00    985.88       .00                 .00                 .00       .00       .00       .00            14.00   1725.29    N</t>
  </si>
  <si>
    <t>WATER RETICULATION           MR SI DYONGOMAN         60.00   3485.79     14.00    985.88       .00                 .00                 .00       .00       .00       .00            74.00   4471.67</t>
  </si>
  <si>
    <t>WATER RETICULATION           MR S NQEBE                .00       .00       .00       .00       .00                 .00               36.00   2239.20       .00       .00            36.00   3140.64    Y</t>
  </si>
  <si>
    <t>WATER RETICULATION           MS NT JACK              21.00   2218.23      3.00    571.22       .00                 .00                 .00       .00       .00       .00            24.00   2789.45</t>
  </si>
  <si>
    <t>WATER RETICULATION           MS P MKA                22.00   2323.86     10.50   1478.82       .00                 .00                 .00       .00       .00       .00            32.50   3802.68    N</t>
  </si>
  <si>
    <t>WATER RETICULATION                                  622.30  90498.11    208.80  19504.49       .00                 .00               60.00   3168.24       .00       .00           891.10 115636.00</t>
  </si>
  <si>
    <t>ELECTRICITY ADMIN            MR SD MAVUSO            18.00   2090.07      9.00   1393.38       .00                 .00                 .00       .00       .00       .00            27.00   3483.45    N</t>
  </si>
  <si>
    <t>ELECTRICITY ADMIN                                    18.00   2090.07      9.00   1393.38       .00                 .00                 .00       .00       .00       .00            27.00   3483.45</t>
  </si>
  <si>
    <t>ELECTRICITY DISTRIBUTION     MR DB GOMBA             21.50   2496.47       .00       .00       .00                 .00                 .00       .00       .00       .00            21.50   2660.80    N</t>
  </si>
  <si>
    <t>ELECTRICITY DISTRIBUTION     MR L MBUYEPHI           31.00   8062.17       .00       .00       .00                 .00                 .00       .00       .00       .00            31.00   8339.18    N</t>
  </si>
  <si>
    <t>ELECTRICITY DISTRIBUTION     MR LR PLAATJIE           3.00    383.04       .00       .00       .00                 .00                 .00       .00       .00       .00             3.00    397.13    Y</t>
  </si>
  <si>
    <t>01 MAKANA MUNICIPALITY-SAL                OVERIME HOURS REPORT                  PRINTED ON 2023/11/2(10:23)  FOR 2023/11/25        PAGE     5</t>
  </si>
  <si>
    <t>ELECTRICITY DISTRIBUTION     MR X QHINGA             20.00   2322.30     12.00   1857.84       .00                 .00                 .00       .00       .00       .00            32.00   4335.08    N</t>
  </si>
  <si>
    <t>ELECTRICITY DISTRIBUTION     MR AD SPHERE            29.00   3367.34       .00       .00       .00                 .00                 .00       .00       .00       .00            29.00   3541.06    N</t>
  </si>
  <si>
    <t>ELECTRICITY DISTRIBUTION     SN MATIWANA             26.00   3018.99       .00       .00       .00                 .00                 .00       .00       .00       .00            26.00   3112.89    N</t>
  </si>
  <si>
    <t>ELECTRICITY DISTRIBUTION     MR A JUJU               13.00   1509.50     11.00   1703.02       .00                 .00                 .00       .00       .00       .00            24.00   3297.03    N</t>
  </si>
  <si>
    <t>ELECTRICITY DISTRIBUTION     MS N MKOKELI-NTLOKO     35.00  10611.69     15.00   1510.25       .00                 .00                 .00       .00       .00       .00            50.00  12342.61    N</t>
  </si>
  <si>
    <t>ELECTRICITY DISTRIBUTION     MISS NY KALASE          16.00   1857.84       .00       .00       .00                 .00                 .00       .00       .00       .00            16.00   1956.44    N</t>
  </si>
  <si>
    <t>ELECTRICITY DISTRIBUTION     MR JD MTUZE              3.00    383.04       .00       .00       .00                 .00                 .00       .00       .00       .00             3.00    397.13    Y</t>
  </si>
  <si>
    <t>ELECTRICITY DISTRIBUTION     MR M DUDA               25.00   3192.00     14.00   2383.36       .00                 .00                 .00       .00       .00       .00            39.00   5786.64    N</t>
  </si>
  <si>
    <t>ELECTRICITY DISTRIBUTION     MR VX GONGQA            25.50   3665.88     15.50   2779.36       .00                 .00                 .00       .00       .00       .00            41.00   6586.09    N</t>
  </si>
  <si>
    <t>ELECTRICITY DISTRIBUTION     MR SA MAFANI            19.00   2425.92       .00       .00       .00                 .00                 .00       .00       .00       .00            19.00   2425.92    Y</t>
  </si>
  <si>
    <t>ELECTRICITY DISTRIBUTION     MR DA DOUDES            24.50   3128.16     16.00   2638.72       .00                 .00                 .00       .00       .00       .00            40.50   5907.73    N</t>
  </si>
  <si>
    <t>ELECTRICITY DISTRIBUTION     MR MM NTSHOKO           16.50   1915.90     16.00   2477.12       .00                 .00                 .00       .00       .00       .00            32.50   4486.92    N</t>
  </si>
  <si>
    <t>ELECTRICITY DISTRIBUTION     MR S MTANA              20.50   2617.44     21.00   3319.68       .00                 .00                 .00       .00       .00       .00            41.50   6073.28    N</t>
  </si>
  <si>
    <t>ELECTRICITY DISTRIBUTION     MR AP HLUTHA            27.50   3511.20     15.00   2128.00       .00                 .00                 .00       .00       .00       .00            42.50   5812.92    N</t>
  </si>
  <si>
    <t>ELECTRICITY DISTRIBUTION     MR S LANGA              13.00   3380.91     28.00   9362.52       .00                 .00                 .00       .00       .00       .00            41.00  12940.62    N</t>
  </si>
  <si>
    <t>ELECTRICITY DISTRIBUTION     MISS NA MLOTANA         27.00   7021.89       .00       .00       .00                 .00                 .00       .00       .00       .00            27.00   7209.69    N</t>
  </si>
  <si>
    <t>ELECTRICITY DISTRIBUTION     MR TH HULUSHE           20.00   2493.90       .00       .00       .00                 .00                 .00       .00       .00       .00            20.00   2620.67    Y</t>
  </si>
  <si>
    <t>ELECTRICITY DISTRIBUTION     MR SC RAMBA             41.00  10402.80       .00       .00       .00                 .00                 .00       .00       .00       .00            41.00  10670.42    N</t>
  </si>
  <si>
    <t>ELECTRICITY DISTRIBUTION     MISS N COSSIE           15.00   1622.25       .00       .00       .00                 .00                 .00       .00       .00       .00            15.00   1725.54    N</t>
  </si>
  <si>
    <t>ELECTRICITY DISTRIBUTION     MR M NGOJO              44.50   7289.40      9.00       .00       .00                 .00                 .00       .00       .00       .00            53.50   7557.02    N</t>
  </si>
  <si>
    <t>ELECTRICITY DISTRIBUTION     MR N LUPUWANA           13.00   3380.91     27.00   9362.52       .00                 .00                 .00       .00       .00       .00            40.00  12893.67    N</t>
  </si>
  <si>
    <t>ELECTRICITY DISTRIBUTION     MR S SOMYA              30.50   8318.27     15.00   3454.58       .00                 .00                 .00       .00       .00       .00            45.50  11927.79    N</t>
  </si>
  <si>
    <t>ELECTRICITY DISTRIBUTION     MR KR NGONYAMA          33.00   8582.31       .00       .00       .00                 .00                 .00       .00       .00       .00            33.00   8774.81    N</t>
  </si>
  <si>
    <t>ELECTRICITY DISTRIBUTION     MR V MADINDA            20.50   1800.11       .00       .00       .00                 .00                 .00       .00       .00       .00            20.50   1931.57</t>
  </si>
  <si>
    <t>ELECTRICITY DISTRIBUTION     MR BB GOMBA             12.00   1053.72       .00       .00       .00                 .00                 .00       .00       .00       .00            12.00   1138.23</t>
  </si>
  <si>
    <t>ELECTRICITY DISTRIBUTION     MS BJ MATTHEWS          14.00   1229.34       .00       .00       .00                 .00                 .00       .00       .00       .00            14.00   1313.85</t>
  </si>
  <si>
    <t>ELECTRICITY DISTRIBUTION     MR D BRUINTJIES          9.50    834.20      5.00    585.40       .00                 .00                 .00       .00       .00       .00            14.50   1419.60</t>
  </si>
  <si>
    <t>ELECTRICITY DISTRIBUTION     MR S FESI                5.00    439.05       .00       .00       .00                 .00                 .00       .00       .00       .00             5.00    439.05</t>
  </si>
  <si>
    <t>ELECTRICITY DISTRIBUTION     MR M HEMPE               4.00    351.24      5.00    585.40       .00                 .00                 .00       .00       .00       .00             9.00    955.42</t>
  </si>
  <si>
    <t>ELECTRICITY DISTRIBUTION     MR LN KULATI             9.50    834.20      5.00    585.40       .00                 .00                 .00       .00       .00       .00            14.50   1419.60</t>
  </si>
  <si>
    <t>01 MAKANA MUNICIPALITY-SAL                OVERIME HOURS REPORT                  PRINTED ON 2023/11/2(10:23)  FOR 2023/11/25        PAGE     6</t>
  </si>
  <si>
    <t>ELECTRICITY DISTRIBUTION     MR L KUPHU               9.50    834.20      5.00    585.40       .00                 .00                 .00       .00       .00       .00            14.50   1419.60</t>
  </si>
  <si>
    <t>ELECTRICITY DISTRIBUTION     MR CC MANYONTA           1.00     87.81       .00       .00       .00                 .00                 .00       .00       .00       .00             1.00     87.81</t>
  </si>
  <si>
    <t>ELECTRICITY DISTRIBUTION     MR X NGQAWANA            9.50    834.20      5.00    585.40       .00                 .00                 .00       .00       .00       .00            14.50   1419.60</t>
  </si>
  <si>
    <t>ELECTRICITY DISTRIBUTION     MR S SISWANA             4.00    351.24       .00       .00       .00                 .00                 .00       .00       .00       .00             4.00    365.33</t>
  </si>
  <si>
    <t>ELECTRICITY DISTRIBUTION                            691.50 115610.83    239.50  45903.97       .00                 .00                 .00       .00       .00       .00           931.00 165688.74</t>
  </si>
  <si>
    <t>CORPORATE SERVICES           MISS NO LURWAYI         27.00   2852.01       .00       .00       .00                 .00                 .00       .00       .00       .00            27.00   2852.01</t>
  </si>
  <si>
    <t>CORPORATE SERVICES           MR M MTHANA             41.50   3512.40      2.00       .00       .00                 .00                 .00       .00       .00       .00            43.50   3512.40</t>
  </si>
  <si>
    <t>CORPORATE SERVICES                                   68.50   6364.41      2.00       .00       .00                 .00                 .00       .00       .00       .00            70.50   6364.41</t>
  </si>
  <si>
    <t>CITY HALL &amp; OFFICES          MISS P BUWA              9.00    973.35      8.50   1225.70       .00                 .00                 .00       .00       .00       .00            17.50   2199.05</t>
  </si>
  <si>
    <t>CITY HALL &amp; OFFICES                                   9.00    973.35      8.50   1225.70       .00                 .00                 .00       .00       .00       .00            17.50   2199.05</t>
  </si>
  <si>
    <t>COMMUNITY HALLS              MR MS NKONTSO           27.00   3447.36       .00       .00       .00                 .00                 .00       .00       .00       .00            27.00   3447.36    0</t>
  </si>
  <si>
    <t>COMMUNITY HALLS              MR VM NQEBEYA           38.50   6231.81     10.50    875.35       .00                 .00                 .00       .00       .00       .00            49.00   7107.16</t>
  </si>
  <si>
    <t>COMMUNITY HALLS              MR S MIZE               10.00   1370.85      3.00    741.38       .00                 .00                 .00       .00       .00       .00            13.00   2112.23</t>
  </si>
  <si>
    <t>COMMUNITY HALLS              MRS N MALGAS            10.00   1134.00     11.50   1738.80       .00                 .00                 .00       .00       .00       .00            21.50   2872.80</t>
  </si>
  <si>
    <t>COMMUNITY HALLS                                      85.50  12184.02     25.00   3355.53       .00                 .00                 .00       .00       .00       .00           110.50  15539.55</t>
  </si>
  <si>
    <t>FINANCE ADMINISTRATION       MR L MAGALELA           21.00   2681.28      7.00   1191.68       .00                 .00                 .00       .00       .00       .00            28.00   3872.96</t>
  </si>
  <si>
    <t>FINANCE ADMINISTRATION                               21.00   2681.28      7.00   1191.68       .00                 .00                 .00       .00       .00       .00            28.00   3872.96</t>
  </si>
  <si>
    <t>CARAVAN PARK                 MR ZG MAGOPENI          34.00   4341.12     27.00   1021.44       .00                 .00                 .00       .00       .00       .00            61.00   5362.56    0</t>
  </si>
  <si>
    <t>CARAVAN PARK                                         34.00   4341.12     27.00   1021.44       .00                 .00                 .00       .00       .00       .00            61.00   5362.56</t>
  </si>
  <si>
    <t>CEMETERIES                   MR Z MATISO             25.00   2902.88     15.00   2322.30       .00                 .00                 .00       .00       .00       .00            40.00   5225.18</t>
  </si>
  <si>
    <t>CEMETERIES                   MR SE KULA              23.00   3007.02     17.00   2963.44       .00                 .00                 .00       .00       .00       .00            40.00   5970.46</t>
  </si>
  <si>
    <t>CEMETERIES                   MS V DYANTYI            20.00   2322.30     15.00   2322.30       .00                 .00                 .00       .00       .00       .00            35.00   4644.60</t>
  </si>
  <si>
    <t>CEMETERIES                                           68.00   8232.20     47.00   7608.04       .00                 .00                 .00       .00       .00       .00           115.00  15840.24</t>
  </si>
  <si>
    <t>01 MAKANA MUNICIPALITY-SAL                OVERIME HOURS REPORT                  PRINTED ON 2023/11/2(10:23)  FOR 2023/11/25        PAGE     7</t>
  </si>
  <si>
    <t>COMMONAGE                    MR PZ NDWAYANA          25.00   2640.75     15.00   2112.60       .00                 .00                 .00       .00       .00       .00            40.00   4753.35</t>
  </si>
  <si>
    <t>COMMONAGE                    MR A NQUMA              25.00   2640.75     15.00   2112.60       .00                 .00                 .00       .00       .00       .00            40.00   4753.35</t>
  </si>
  <si>
    <t>COMMONAGE                                            50.00   5281.50     30.00   4225.20       .00                 .00                 .00       .00       .00       .00            80.00   9506.70</t>
  </si>
  <si>
    <t>DOMESTIC REFUSE              MS NJ CHRISJAN           8.50   1586.10      4.00    995.20       .00                 .00                 .00       .00       .00       .00            12.50   2581.30</t>
  </si>
  <si>
    <t>DOMESTIC REFUSE              MR MW NTSHOKO           12.00   1427.04     21.00   3329.76       .00                 .00                 .00       .00       .00       .00            33.00   4756.80    N</t>
  </si>
  <si>
    <t>DOMESTIC REFUSE                                      20.50   3013.14     25.00   4324.96       .00                 .00                 .00       .00       .00       .00            45.50   7338.10</t>
  </si>
  <si>
    <t>PARKS ADMIN                  MR S NGCESE             12.00   3431.70     22.00   8388.60       .00                 .00                 .00       .00       .00       .00            34.00  11820.30</t>
  </si>
  <si>
    <t>PARKS ADMIN                  MR T DLALANI            25.00   9062.63     15.00   7250.10       .00                 .00                 .00       .00       .00       .00            40.00  16312.73</t>
  </si>
  <si>
    <t>PARKS ADMIN                                          37.00  12494.33     37.00  15638.70       .00                 .00                 .00       .00       .00       .00            74.00  28133.03</t>
  </si>
  <si>
    <t>PARKS TRANSPORT              MR NM TATA              34.00   5373.87     27.00   1264.44       .00                 .00                 .00       .00       .00       .00            61.00   6638.31</t>
  </si>
  <si>
    <t>PARKS TRANSPORT              MR M MAGWALA            25.00   3347.25     14.00   2499.28       .00                 .00                 .00       .00       .00       .00            39.00   5846.53</t>
  </si>
  <si>
    <t>PARKS TRANSPORT              MISS NO NDWAYANA        20.00   2112.60     15.00   2112.60       .00                 .00                 .00       .00       .00       .00            35.00   4225.20</t>
  </si>
  <si>
    <t>PARKS TRANSPORT                                      79.00  10833.72     56.00   5876.32       .00                 .00                 .00       .00       .00       .00           135.00  16710.04</t>
  </si>
  <si>
    <t>FIRE CONTROL                 MR VD VATELA             1.30    283.86       .00       .00       .00                 .00               24.00   1746.96       .00       .00            25.30   2030.82    Y</t>
  </si>
  <si>
    <t>FIRE CONTROL                 MR FM MAPALING            .00       .00       .00       .00       .00                 .00               24.00   2014.08       .00       .00            24.00   2014.08    Y</t>
  </si>
  <si>
    <t>FIRE CONTROL                 MR GH FELIX               .00       .00       .00       .00       .00                 .00               24.00   1551.60       .00       .00            24.00   1551.60    Y</t>
  </si>
  <si>
    <t>FIRE CONTROL                 MR M MANKAYI              .00       .00       .00       .00       .00                 .00               12.00    775.80       .00       .00            12.00    775.80    Y</t>
  </si>
  <si>
    <t>FIRE CONTROL                 MR ME TEMBENI             .00       .00       .00       .00       .00                 .00               12.00    775.80       .00       .00            12.00    775.80    Y</t>
  </si>
  <si>
    <t>FIRE CONTROL                 MR MR NTSHO              8.00   1746.84       .00       .00       .00                 .00               24.00   1746.96       .00       .00            32.00   3493.80    Y</t>
  </si>
  <si>
    <t>FIRE CONTROL                 MR TJ SMAYILE            1.00    211.55       .00       .00       .00                 .00               24.00   1692.48       .00       .00            25.00   1904.03    Y</t>
  </si>
  <si>
    <t>FIRE CONTROL                 MR MEB BOOI               .00       .00       .00       .00       .00                 .00               24.00   1528.56       .00       .00            24.00   1528.56    Y</t>
  </si>
  <si>
    <t>FIRE CONTROL                 MR AT BOMA                .00       .00       .00       .00       .00                 .00               24.00   1692.48       .00       .00            24.00   1692.48    Y</t>
  </si>
  <si>
    <t>FIRE CONTROL                 MR MM MANCAM             8.00   1692.36       .00       .00       .00                 .00               24.00   1692.48       .00       .00            32.00   3384.84    Y</t>
  </si>
  <si>
    <t>FIRE CONTROL                 MR M MARAWU             20.00   3612.60       .00       .00       .00                 .00               24.00   1445.04       .00       .00            44.00   5057.64    Y</t>
  </si>
  <si>
    <t>01 MAKANA MUNICIPALITY-SAL                OVERIME HOURS REPORT                  PRINTED ON 2023/11/2(10:23)  FOR 2023/11/25        PAGE     8</t>
  </si>
  <si>
    <t>FIRE CONTROL                 MRS NP NGCESE            8.00   1614.00       .00       .00       .00                 .00               24.00   1614.00       .00       .00            32.00   3228.00    Y</t>
  </si>
  <si>
    <t>FIRE CONTROL                 MR ZC NDOLO               .00       .00       .00       .00       .00                 .00               24.00   1486.32       .00       .00            24.00   1486.32    Y</t>
  </si>
  <si>
    <t>FIRE CONTROL                 MR NA SCHEEPERS           .00       .00       .00       .00       .00                 .00               36.00   2499.12       .00       .00            36.00   2499.12    Y</t>
  </si>
  <si>
    <t>FIRE CONTROL                 MR QW SKEYI               .00       .00       .00       .00       .00                 .00               36.00   2440.44       .00       .00            36.00   2440.44    Y</t>
  </si>
  <si>
    <t>FIRE CONTROL                 MS NVM MKELE             8.00   1551.60       .00       .00       .00                 .00               24.00   1551.60       .00       .00            32.00   3103.20    Y</t>
  </si>
  <si>
    <t>FIRE CONTROL                 MRS NJ SOMEKETA          1.30    300.30       .00       .00       .00                 .00               24.00   1848.00       .00       .00            25.30   2148.30    Y</t>
  </si>
  <si>
    <t>FIRE CONTROL                 MR T KASPER              8.00   1457.88       .00       .00       .00                 .00               24.00   1458.00       .00       .00            32.00   2915.88    Y</t>
  </si>
  <si>
    <t>FIRE CONTROL                 MR D MKHAZA              8.00   1457.88       .00       .00       .00                 .00               24.00   1458.00       .00       .00            32.00   2915.88    Y</t>
  </si>
  <si>
    <t>FIRE CONTROL                 MR AS NQOKOQA             .00       .00       .00       .00       .00                 .00               24.00   1641.60       .00       .00            24.00   1641.60    Y</t>
  </si>
  <si>
    <t>FIRE CONTROL                 MRS VJ JEZI              8.00   1206.00       .00       .00       .00                 .00               24.00   1206.00       .00       .00            32.00   2412.00    Y</t>
  </si>
  <si>
    <t>FIRE CONTROL                 MR L SONGONGO             .00       .00       .00       .00       .00                 .00               24.00   1206.00       .00       .00            24.00   1206.00    Y</t>
  </si>
  <si>
    <t>FIRE CONTROL                 MS NC HAARMANS           9.00   1356.75       .00       .00       .00                 .00               24.00   1206.00       .00       .00            33.00   2562.75</t>
  </si>
  <si>
    <t>FIRE CONTROL                 MS F BOOI                8.00   1206.00       .00       .00       .00                 .00               24.00   1206.00       .00       .00            32.00   2412.00</t>
  </si>
  <si>
    <t>FIRE CONTROL                 MR BL LOMBO              8.00   1150.08       .00       .00       .00                 .00               36.00   1725.12       .00       .00            44.00   2875.20</t>
  </si>
  <si>
    <t>FIRE CONTROL                 MR EA BOBATYANI          1.00    140.39       .00       .00       .00                 .00               12.00    561.60       .00       .00            13.00    701.99</t>
  </si>
  <si>
    <t>FIRE CONTROL                                        105.60  18988.09       .00       .00       .00                 .00              804.00  50994.36       .00       .00           909.60  69982.45</t>
  </si>
  <si>
    <t>SANITATION GENERAL           MR JL THOMAS            10.50   2425.50      6.00   1848.00       .00                 .00                 .00       .00       .00       .00            16.50   4273.50</t>
  </si>
  <si>
    <t>SANITATION GENERAL           MR S JACK               17.50   2032.01      4.00    619.28       .00                 .00                 .00       .00       .00       .00            21.50   2651.29</t>
  </si>
  <si>
    <t>SANITATION GENERAL           MR M MVULA              25.00   3680.25      8.00   1570.24       .00                 .00                 .00       .00       .00       .00            33.00   5250.49</t>
  </si>
  <si>
    <t>SANITATION GENERAL                                   53.00   8137.76     18.00   4037.52       .00                 .00                 .00       .00       .00       .00            71.00  12175.28</t>
  </si>
  <si>
    <t>TRAFFIC                      MRS Z MASETI            16.00   3968.40     10.00   3307.00       .00                 .00               10.00    826.80       .00       .00            36.00   8139.76</t>
  </si>
  <si>
    <t>TRAFFIC                      MISS L MACKENZIE        14.00   3084.27      6.00   1762.44       .00                 .00                6.00    440.64       .00       .00            26.00   5324.91</t>
  </si>
  <si>
    <t>01 MAKANA MUNICIPALITY-SAL                OVERIME HOURS REPORT                  PRINTED ON 2023/11/2(10:23)  FOR 2023/11/25        PAGE     9</t>
  </si>
  <si>
    <t>TRAFFIC                      MR FP OERSON            13.00   2861.43     10.00   2934.80       .00                 .00               10.00    733.70       .00       .00            33.00   6539.32</t>
  </si>
  <si>
    <t>TRAFFIC                      MR STM JACOBS           10.00   2203.05      7.00   2056.18       .00                 .00                7.00    514.08       .00       .00            24.00   4782.70</t>
  </si>
  <si>
    <t>TRAFFIC                      MR EG SIAS              16.00   3784.80     10.00   3154.00       .00                 .00               10.00    788.50       .00       .00            36.00   7764.86</t>
  </si>
  <si>
    <t>TRAFFIC                      MS Z MBULALI            10.00   1822.35      6.00   1457.88       .00                 .00                6.00    364.50       .00       .00            22.00   3663.51</t>
  </si>
  <si>
    <t>TRAFFIC                      MR UR AUSTIN            12.00   2186.82      8.00   1943.84       .00                 .00                5.00    303.75       .00       .00            25.00   4481.36</t>
  </si>
  <si>
    <t>TRAFFIC                      MR KG REDCLIFFE         18.50   3371.35     10.00   2429.80       .00                 .00               11.50    698.63       .00       .00            40.00   6546.73</t>
  </si>
  <si>
    <t>TRAFFIC                      MS NZ MPAMBANI          11.00   2004.59      9.00   2186.82       .00                 .00                9.00    546.75       .00       .00            29.00   4766.33</t>
  </si>
  <si>
    <t>TRAFFIC                                             120.50  25287.06     76.00  21232.76       .00                 .00               74.50   5217.35       .00       .00           271.00  52009.48</t>
  </si>
  <si>
    <t>SPORTS GROUNDS               MR DP ZANI              25.00   3192.00     15.00   2553.60       .00                 .00                 .00       .00       .00       .00            40.00   5745.60</t>
  </si>
  <si>
    <t>SPORTS GROUNDS               MISS NJ PLANGA          27.00   2852.01      1.00    571.22       .00                 .00                 .00       .00       .00       .00            28.00   3423.23</t>
  </si>
  <si>
    <t>SPORTS GROUNDS               MR NG GEORGE            24.00   2595.60     13.00   1874.60       .00                 .00                 .00       .00       .00       .00            37.00   4470.20</t>
  </si>
  <si>
    <t>SPORTS GROUNDS               MR L BUDAZA             27.00   2920.05      3.00    584.86       .00                 .00                 .00       .00       .00       .00            30.00   3504.91</t>
  </si>
  <si>
    <t>SPORTS GROUNDS               MR M GOLIATH            15.00   1584.45      3.00    571.22       .00                 .00                 .00       .00       .00       .00            18.00   2155.67</t>
  </si>
  <si>
    <t>SPORTS GROUNDS                                      118.00  13144.11     35.00   6155.50       .00                 .00                 .00       .00       .00       .00           153.00  19299.61</t>
  </si>
  <si>
    <t>VEHICLE LICENSING            MS Z NJENJE             16.00   3130.80     10.00   2609.00       .00                 .00               10.00    652.30       .00       .00            36.00   6429.66</t>
  </si>
  <si>
    <t>VEHICLE LICENSING                                    16.00   3130.80     10.00   2609.00       .00                 .00               10.00    652.30       .00       .00            36.00   6429.66</t>
  </si>
  <si>
    <t>STR ISLANDS &amp; VERGES         MR MW KONDILE           34.00   4380.39     27.00   1030.68       .00                 .00                 .00       .00       .00       .00            61.00   5411.07    0</t>
  </si>
  <si>
    <t>STR ISLANDS &amp; VERGES         MR ZS NYOKA             26.00   7260.63     20.00   5212.76       .00                 .00                 .00       .00       .00       .00            46.00  12473.39</t>
  </si>
  <si>
    <t>STR ISLANDS &amp; VERGES         MR RV NQOLA             34.00   4552.26     27.00   1071.12       .00                 .00                 .00       .00       .00       .00            61.00   5623.38</t>
  </si>
  <si>
    <t>STR ISLANDS &amp; VERGES         MRS TR STAMPER-BUWA     25.00   3427.13     15.00   2741.70       .00                 .00                 .00       .00       .00       .00            40.00   6168.83</t>
  </si>
  <si>
    <t>STR ISLANDS &amp; VERGES         MR M MADYO              33.00   4632.71      7.00   1310.26       .00                 .00                 .00       .00       .00       .00            40.00   5942.97</t>
  </si>
  <si>
    <t>STR ISLANDS &amp; VERGES         MR LR DYALOYI           27.00   3287.79     27.00   2110.68       .00                 .00                 .00       .00       .00       .00            54.00   5398.47</t>
  </si>
  <si>
    <t>STR ISLANDS &amp; VERGES         MS N MZOZOYANA          20.00   2435.40     15.00   2435.40       .00                 .00                 .00       .00       .00       .00            35.00   4870.80</t>
  </si>
  <si>
    <t>STR ISLANDS &amp; VERGES         MR WA DURUWE            34.00   7314.42     34.00   1721.04       .00                 .00                 .00       .00       .00       .00            68.00   9035.46</t>
  </si>
  <si>
    <t>STR ISLANDS &amp; VERGES         MR L MALETHE            34.00   3947.91     27.00    928.92       .00                 .00                 .00       .00       .00       .00            61.00   4876.83</t>
  </si>
  <si>
    <t>STR ISLANDS &amp; VERGES         MS L MINI               22.00   2323.86     11.00   1549.24       .00                 .00                 .00       .00       .00       .00            33.00   3873.10</t>
  </si>
  <si>
    <t>01 MAKANA MUNICIPALITY-SAL                OVERIME HOURS REPORT                  PRINTED ON 2023/11/2(10:23)  FOR 2023/11/25        PAGE    10</t>
  </si>
  <si>
    <t>STR ISLANDS &amp; VERGES                                289.00  43562.50    210.00  20111.80       .00                 .00                 .00       .00       .00       .00           499.00  63674.30</t>
  </si>
  <si>
    <t>EXECUTIVE MAYOR              MS Y KHONZA             27.00   4920.35       .00       .00       .00                 .00                 .00       .00       .00       .00            27.00   4920.35    Y</t>
  </si>
  <si>
    <t>EXECUTIVE MAYOR              MS T MAGILINDANE        27.00   3881.52       .00       .00       .00                 .00                 .00       .00       .00       .00            27.00   3881.52</t>
  </si>
  <si>
    <t>EXECUTIVE MAYOR              MR AA ADAM              27.00   6540.35       .00       .00       .00                 .00                 .00       .00       .00       .00            27.00   6540.35</t>
  </si>
  <si>
    <t>EXECUTIVE MAYOR                                      81.00  15342.22       .00       .00       .00                 .00                 .00       .00       .00       .00            81.00  15342.22</t>
  </si>
  <si>
    <t xml:space="preserve">                                                   3809.90 592458.72   1500.30 230762.38       .00                 .00             1716.50 106539.21     12.00   1848.00          7038.70 951069.46</t>
  </si>
  <si>
    <t>FJ MAKANA MUNICIPALITY-SAL                OVERIME HOURS REPORT                  PRINTED ON 2024/01/1(14:26)  FOR 2023/12/14        PAGE     1</t>
  </si>
  <si>
    <t>TECHNICAL ADMINISTRATION     MR MV TABATA          3409.56             1948.32                 .00                 .00                 .00                 .00                    5357.88   5357.88    N</t>
  </si>
  <si>
    <t>TECHNICAL ADMINISTRATION                           3409.56             1948.32                 .00                 .00                 .00                 .00                    5357.88   5357.88</t>
  </si>
  <si>
    <t>ENG DISTR PLANT              MR MG BUDAZA          2438.42             1083.74                 .00                 .00                 .00                 .00                    3522.16   3522.16    N</t>
  </si>
  <si>
    <t>ENG DISTR PLANT              MR Z PAYI             1625.61                 .00                 .00                 .00                 .00                 .00                    1625.61   1625.61    N</t>
  </si>
  <si>
    <t>ENG DISTR PLANT                                    4064.03             1083.74                 .00                 .00                 .00                 .00                    5147.77   5147.77</t>
  </si>
  <si>
    <t>ENG DISTR WORKSHOPS          MR SA MASOMA           767.66             1660.58                 .00                 .00                 .00                 .00                    2428.24   2428.24</t>
  </si>
  <si>
    <t>ENG DISTR WORKSHOPS          MR SF MGXOTENI         535.56                 .00                 .00                 .00                 .00                 .00                     535.56    535.56</t>
  </si>
  <si>
    <t>ENG DISTR WORKSHOPS                                1303.22             1660.58                 .00                 .00                 .00                 .00                    2963.80   2963.80</t>
  </si>
  <si>
    <t>ENG PAIL REMOVALS            MR S MELANI           1625.61                 .00                 .00                 .00                 .00                 .00                    1625.61   1625.61    N</t>
  </si>
  <si>
    <t>ENG PAIL REMOVALS            MR VH NQEBEYA         1625.61                 .00                 .00                 .00                 .00                 .00                    1625.61   1625.61    N</t>
  </si>
  <si>
    <t>ENG PAIL REMOVALS            MR MK JACISA          2640.75             2112.60                 .00                 .00                 .00                 .00                    4753.35   4753.35    N</t>
  </si>
  <si>
    <t>ENG PAIL REMOVALS            MR V DOLO             4225.20                 .00                 .00                 .00                 .00                 .00                    4225.20   4225.20    N</t>
  </si>
  <si>
    <t>ENG PAIL REMOVALS            MR TH KAMANA          4225.20                 .00                 .00                 .00                 .00                 .00                    4225.20   4225.20    N</t>
  </si>
  <si>
    <t>ENG PAIL REMOVALS            MR SM MONKIE          2852.01              985.88                 .00                 .00                 .00                 .00                    3837.89   3837.89    N</t>
  </si>
  <si>
    <t>ENG PAIL REMOVALS            MR ME KULA             633.78                 .00                 .00                 .00                 .00                 .00                     633.78    633.78    N</t>
  </si>
  <si>
    <t>ENG PAIL REMOVALS                                 17828.16             3098.48                 .00                 .00                 .00                 .00                   20926.64  20926.64</t>
  </si>
  <si>
    <t>ENG SEWER ADMIN              MR S THETHANI         7464.00                 .00                 .00                 .00              746.40                 .00                    8210.40   8210.40    N</t>
  </si>
  <si>
    <t>ENG SEWER ADMIN              MR S NASE             6717.60                 .00                 .00                 .00                 .00                 .00                    6717.60   6717.60    N</t>
  </si>
  <si>
    <t>ENG SEWER ADMIN              MR T RALO             1531.64                 .00                 .00                 .00                 .00                 .00                    1531.64   1531.64    Y</t>
  </si>
  <si>
    <t>ENG SEWER ADMIN              MR M VAMVA            7289.40                 .00                 .00                 .00                 .00                 .00                    7289.40   7289.40    N</t>
  </si>
  <si>
    <t>ENG SEWER ADMIN              MR A ZUZANI           2186.82                 .00                 .00                 .00                 .00                 .00                    2186.82   2186.82    N</t>
  </si>
  <si>
    <t>ENG SEWER ADMIN                                   25189.46                 .00                 .00                 .00              746.40                 .00                   25935.86  25935.86</t>
  </si>
  <si>
    <t>ENG DISPOSAL WORKS           MR M MZIZI                .00                 .00                 .00                 .00              632.28                 .00                     632.28   1533.72    N</t>
  </si>
  <si>
    <t>ENG DISPOSAL WORKS           MR TD SAKI                .00                 .00                 .00                 .00                 .00                 .00                        .00    338.04    Y</t>
  </si>
  <si>
    <t>ENG DISPOSAL WORKS           MR SC NZWANA          6174.00                 .00                 .00                 .00              617.40                 .00                    6791.40   6791.40    N</t>
  </si>
  <si>
    <t>FJ MAKANA MUNICIPALITY-SAL                OVERIME HOURS REPORT                  PRINTED ON 2024/01/1(14:26)  FOR 2023/12/14        PAGE     2</t>
  </si>
  <si>
    <t>ENG DISPOSAL WORKS           MR M SPEELMAN          580.58              774.10                 .00                 .00                 .00                 .00                    1354.68   1354.68    Y</t>
  </si>
  <si>
    <t>ENG DISPOSAL WORKS           MR M JANUARY          1741.73             1548.20                 .00                 .00                 .00                 .00                    3289.93   3289.93    Y</t>
  </si>
  <si>
    <t>ENG DISPOSAL WORKS           MR SG NKOLONGO        6157.80             1741.60                 .00                 .00              746.40                 .00                    8645.80   8645.80    N</t>
  </si>
  <si>
    <t>ENG DISPOSAL WORKS           MR S METHUSI         10889.71                 .00                 .00                 .00                 .00                 .00                   10889.71  10889.71    N</t>
  </si>
  <si>
    <t>ENG DISPOSAL WORKS           MRS S SOMAGU              .00                 .00                 .00                 .00             1762.56                 .00                    1762.56   1762.56    N</t>
  </si>
  <si>
    <t>ENG DISPOSAL WORKS           MR W SOKE             1736.18             1341.35                 .00                 .00                 .00                 .00                    3077.53   3077.53    Y</t>
  </si>
  <si>
    <t>ENG DISPOSAL WORKS           MR L PLANGA               .00                 .00                 .00                 .00              464.52                 .00                     464.52    915.24    N</t>
  </si>
  <si>
    <t>ENG DISPOSAL WORKS           MR L TYALA            2535.12             2253.44                 .00                 .00                 .00                 .00                    4788.56   4788.56    N</t>
  </si>
  <si>
    <t>ENG DISPOSAL WORKS           MR MS MAZUNGULA       4756.80                 .00                 .00                 .00             1427.04                 .00                    6183.84   6183.84</t>
  </si>
  <si>
    <t>ENG DISPOSAL WORKS           MR DA NGQANDANA       1056.30             2253.44                 .00                 .00                 .00                 .00                    3309.74   3309.74</t>
  </si>
  <si>
    <t>ENG DISPOSAL WORKS                                35628.22             9912.13                 .00                 .00             5650.20                 .00                   51190.55  52880.75</t>
  </si>
  <si>
    <t>ENG SEWER RETICULATION       MR R FRANCIS          9240.00                 .00                 .00                 .00             2772.00                 .00                   12012.00  12012.00    N</t>
  </si>
  <si>
    <t>ENG SEWER RETICULATION       MR Z JAMES             580.58              774.10                 .00                 .00                 .00                 .00                    1354.68   1354.68    Y</t>
  </si>
  <si>
    <t>ENG SEWER RETICULATION       MR JR RALO            2322.30              928.92                 .00                 .00                 .00                 .00                    3251.22   3251.22    N</t>
  </si>
  <si>
    <t>ENG SEWER RETICULATION       MR ME NTLANJENI       4922.03             2489.30                 .00                 .00                 .00                 .00                    7411.33   7411.33    N</t>
  </si>
  <si>
    <t>ENG SEWER RETICULATION       MR N KRIEL            4518.96              643.08                 .00                 .00                 .00                 .00                    5162.04   5162.04</t>
  </si>
  <si>
    <t>ENG SEWER RETICULATION                            21583.87             4835.40                 .00                 .00             2772.00                 .00                   29191.27  29191.27</t>
  </si>
  <si>
    <t>ENG STR FOOTPATHS GUTTERS    MR SE KONDILE         4043.28              643.08                 .00                 .00                 .00                 .00                    4686.36   4686.36</t>
  </si>
  <si>
    <t>ENG STR FOOTPATHS GUTTERS                          4043.28              643.08                 .00                 .00                 .00                 .00                    4686.36   4686.36</t>
  </si>
  <si>
    <t>PROPERTIES &amp; ESTATES         MR LA NOGXABELA       8605.20                 .00                 .00                 .00                 .00                 .00                    8605.20   8605.20</t>
  </si>
  <si>
    <t>PROPERTIES &amp; ESTATES                               8605.20                 .00                 .00                 .00                 .00                 .00                    8605.20   8605.20</t>
  </si>
  <si>
    <t>WATER CONSERVATION PURIF     MR MM MAKOMBE         3918.60             1492.80                 .00                 .00                 .00                 .00                    5411.40   5411.40    N</t>
  </si>
  <si>
    <t>WATER CONSERVATION PURIF     MR NW SKEPE           2090.07             1083.74                 .00                 .00                 .00                 .00                    3173.81   3173.81</t>
  </si>
  <si>
    <t>WATER CONSERVATION PURIF     MR SM HANI                .00                 .00                 .00                 .00              924.00                 .00                     924.00   1600.08    Y</t>
  </si>
  <si>
    <t>WATER CONSERVATION PURIF     MR TJ JILANA              .00                 .00                 .00                 .00             1264.56                 .00                    1264.56   2166.00    N</t>
  </si>
  <si>
    <t>FJ MAKANA MUNICIPALITY-SAL                OVERIME HOURS REPORT                  PRINTED ON 2024/01/1(14:26)  FOR 2023/12/14        PAGE     3</t>
  </si>
  <si>
    <t>WATER CONSERVATION PURIF     MR Z NGUMBELA         2902.88             1703.02                 .00                 .00                 .00                 .00                    4605.90   4605.90    N</t>
  </si>
  <si>
    <t>WATER CONSERVATION PURIF     MS KM MADINDA             .00                 .00                 .00                 .00              969.00                 .00                     969.00   1645.08    Y</t>
  </si>
  <si>
    <t>WATER CONSERVATION PURIF     MR H MARAMBANA            .00                 .00                 .00                 .00              746.40                 .00                     746.40   1647.84    Y</t>
  </si>
  <si>
    <t>WATER CONSERVATION PURIF     MR FN MAVELA              .00                 .00                 .00                 .00             2907.00                 .00                    2907.00   3695.76    Y</t>
  </si>
  <si>
    <t>WATER CONSERVATION PURIF     MS N MNGXUMA          4478.40             3980.80                 .00                 .00                 .00                 .00                    8459.20   8459.20    N</t>
  </si>
  <si>
    <t>WATER CONSERVATION PURIF     MR NM NDOLO           7641.60                 .00                 .00                 .00                 .00                 .00                    7641.60   7641.60    N</t>
  </si>
  <si>
    <t>WATER CONSERVATION PURIF     MR MG FAKU            3515.40              613.29                 .00                 .00                 .00                 .00                    4128.69   4128.69    N</t>
  </si>
  <si>
    <t>WATER CONSERVATION PURIF     MR B SPEELMAN         4536.00                 .00                 .00                 .00                 .00                 .00                    4536.00   4536.00    N</t>
  </si>
  <si>
    <t>WATER CONSERVATION PURIF     MR X NTETHE           1134.00             1058.40                 .00                 .00                 .00                 .00                    2192.40   2192.40    N</t>
  </si>
  <si>
    <t>WATER CONSERVATION PURIF     MR M SKAAP            6350.40             2419.20                 .00                 .00                 .00                 .00                    8769.60   8769.60    N</t>
  </si>
  <si>
    <t>WATER CONSERVATION PURIF     MR A HELENI               .00                 .00                 .00                 .00              464.52                 .00                     464.52   1140.60    Y</t>
  </si>
  <si>
    <t>WATER CONSERVATION PURIF     MR M TOKOTA           6717.60              995.20                 .00                 .00                 .00                 .00                    7712.80   7712.80    N</t>
  </si>
  <si>
    <t>WATER CONSERVATION PURIF     MR T BAVUMA               .00                 .00                 .00                 .00                 .00                 .00                        .00    225.36    Y</t>
  </si>
  <si>
    <t>WATER CONSERVATION PURIF     MR M MBEKELE          1134.00             1512.00                 .00                 .00                 .00                 .00                    2646.00   2646.00    Y</t>
  </si>
  <si>
    <t>WATER CONSERVATION PURIF     MR J LEON             6163.74             1743.28                 .00                 .00                 .00                 .00                    7907.02   7907.02    N</t>
  </si>
  <si>
    <t>WATER CONSERVATION PURIF     MR X SODLADLA         1267.56                 .00                 .00                 .00                 .00                 .00                    1267.56   1267.56    Y</t>
  </si>
  <si>
    <t>WATER CONSERVATION PURIF     MR AS BOTILE              .00                 .00                 .00                 .00             1809.00                 .00                    1809.00   2597.76    Y</t>
  </si>
  <si>
    <t>WATER CONSERVATION PURIF     MR M SOLANI           2239.20                 .00                 .00                 .00                 .00                 .00                    2239.20   2915.28    Y</t>
  </si>
  <si>
    <t>WATER CONSERVATION PURIF     MR OO MBOMBO              .00                 .00                 .00                 .00              951.36                 .00                     951.36   1627.44    N</t>
  </si>
  <si>
    <t>WATER CONSERVATION PURIF                          54089.45            16601.73                 .00                 .00            10035.84                 .00                   80727.02  87713.18</t>
  </si>
  <si>
    <t>WATER JAMES KLEYNHANS        MR ZR ADAM                .00                 .00                 .00                 .00             2369.52                 .00                    2369.52   2932.92    Y</t>
  </si>
  <si>
    <t>WATER JAMES KLEYNHANS        MR L KAHLA            7912.44                 .00                 .00                 .00                 .00                 .00                    7912.44   7912.44    Y</t>
  </si>
  <si>
    <t>WATER JAMES KLEYNHANS        MS N GONGQOBE             .00                 .00                 .00                 .00             2772.00                 .00                    2772.00   3448.08    Y</t>
  </si>
  <si>
    <t>WATER JAMES KLEYNHANS        MR SS MTONGA         10795.14             1599.28                 .00                 .00                 .00                 .00                   12394.42  12394.42    N</t>
  </si>
  <si>
    <t>WATER JAMES KLEYNHANS        MR MM MGOGOSHE            .00                 .00                 .00                 .00              881.28                 .00                     881.28   1782.72    Y</t>
  </si>
  <si>
    <t>WATER JAMES KLEYNHANS        MR ME BANISI              .00                 .00                 .00                 .00              746.40                 .00                     746.40   1535.16    Y</t>
  </si>
  <si>
    <t>WATER JAMES KLEYNHANS        MR MN MANTLA          4478.40             2985.60                 .00                 .00             2239.20                 .00                    9703.20  10604.64    N</t>
  </si>
  <si>
    <t>WATER JAMES KLEYNHANS        MR NL SMILE           4478.40                 .00                 .00                 .00              746.40                 .00                    5224.80   6126.24</t>
  </si>
  <si>
    <t>WATER JAMES KLEYNHANS        MR BW MONDI           2535.12                 .00                 .00                 .00             1267.56                 .00                    3802.68   4704.12</t>
  </si>
  <si>
    <t>FJ MAKANA MUNICIPALITY-SAL                OVERIME HOURS REPORT                  PRINTED ON 2024/01/1(14:26)  FOR 2023/12/14        PAGE     4</t>
  </si>
  <si>
    <t>WATER JAMES KLEYNHANS                             30199.50             4584.88                 .00                 .00            11022.36                 .00                   45806.74  51440.74</t>
  </si>
  <si>
    <t>WATER RETICULATION           MR D NGQINZI          4644.60                 .00                 .00                 .00                 .00                 .00                    4644.60   4644.60    N</t>
  </si>
  <si>
    <t>WATER RETICULATION           MR L PETER            2803.82             1799.98                 .00                 .00                 .00                 .00                    4603.80   4603.80    N</t>
  </si>
  <si>
    <t>WATER RETICULATION           MR MP MKALIPI         9921.00                 .00                 .00                 .00                 .00                 .00                    9921.00   9921.00    N</t>
  </si>
  <si>
    <t>WATER RETICULATION           MR LL BASIE           4870.80                 .00                 .00                 .00                 .00                 .00                    4870.80   4870.80    N</t>
  </si>
  <si>
    <t>WATER RETICULATION           MR A HAWULANA         3193.16             1083.74                 .00                 .00                 .00                 .00                    4276.90   4276.90    N</t>
  </si>
  <si>
    <t>WATER RETICULATION           MR S JACK             1625.61             2167.48                 .00                 .00                 .00                 .00                    3793.09   3793.09    N</t>
  </si>
  <si>
    <t>WATER RETICULATION           MR M MNTWINI          9102.45             1733.80                 .00                 .00                 .00                 .00                   10836.25  10836.25    N</t>
  </si>
  <si>
    <t>WATER RETICULATION           MR P KRALO            4191.41             2672.78                 .00                 .00                 .00                 .00                    6864.19   6864.19    N</t>
  </si>
  <si>
    <t>WATER RETICULATION           MR L MLOLA            8928.90             1322.80                 .00                 .00                 .00                 .00                   10251.70  10251.70    N</t>
  </si>
  <si>
    <t>WATER RETICULATION           MR MT MFECANE         6157.80             1741.60                 .00                 .00                 .00                 .00                    7899.40   7899.40    N</t>
  </si>
  <si>
    <t>WATER RETICULATION           MR C BASSON           6974.06             1033.34                 .00                 .00                 .00                 .00                    8007.40   8007.40    N</t>
  </si>
  <si>
    <t>WATER RETICULATION           MRS F HLANGANA            .00                 .00                 .00                 .00              464.52                 .00                     464.52   1253.28    N</t>
  </si>
  <si>
    <t>WATER RETICULATION           MS N KAYINGANA        2218.23              985.88                 .00                 .00                 .00                 .00                    3204.11   3204.11</t>
  </si>
  <si>
    <t>WATER RETICULATION           MRS N MANTLA          2218.23             1549.24                 .00                 .00                 .00                 .00                    3767.47   3767.47    N</t>
  </si>
  <si>
    <t>WATER RETICULATION           MRS NJ SUKULA         3063.27                 .00                 .00                 .00                 .00                 .00                    3063.27   3063.27    Y</t>
  </si>
  <si>
    <t>WATER RETICULATION           MR PB DYUBULU             .00                 .00                 .00                 .00              464.52                 .00                     464.52    788.76    N</t>
  </si>
  <si>
    <t>WATER RETICULATION           MR S GQOSHA           1478.82             1971.76                 .00                 .00                 .00                 .00                    3450.58   3450.58    N</t>
  </si>
  <si>
    <t>WATER RETICULATION           MR SI DYONGOMAN       2852.01             1408.40                 .00                 .00                 .00                 .00                    4260.41   4260.41</t>
  </si>
  <si>
    <t>WATER RETICULATION           MR S NQEBE                .00                 .00                 .00                 .00              746.40                 .00                     746.40   1422.48    Y</t>
  </si>
  <si>
    <t>WATER RETICULATION           MS NT JACK            3485.79              985.88                 .00                 .00                 .00                 .00                    4471.67   4471.67</t>
  </si>
  <si>
    <t>WATER RETICULATION           MS P MKA              1795.71             2253.44                 .00                 .00                 .00                 .00                    4049.15   4049.15    N</t>
  </si>
  <si>
    <t>WATER RETICULATION                                79525.67            22710.12                 .00                 .00             1675.44                 .00                  103911.23 105700.31</t>
  </si>
  <si>
    <t>ELECTRICITY ADMIN            MR SD MAVUSO          4470.43                 .00                 .00                 .00                 .00                 .00                    4470.43   4672.32    N</t>
  </si>
  <si>
    <t>ELECTRICITY ADMIN                                  4470.43                 .00                 .00                 .00                 .00                 .00                    4470.43   4672.32</t>
  </si>
  <si>
    <t>ELECTRICITY DISTRIBUTION     MR DB GOMBA           2844.82             2167.48                 .00                 .00                 .00                 .00                    5012.30   5181.32    N</t>
  </si>
  <si>
    <t>FJ MAKANA MUNICIPALITY-SAL                OVERIME HOURS REPORT                  PRINTED ON 2024/01/1(14:26)  FOR 2023/12/14        PAGE     5</t>
  </si>
  <si>
    <t>ELECTRICITY DISTRIBUTION     MR L MBUYEPHI         5591.51             6415.06                 .00                 .00                 .00                 .00                   12006.57  12250.71    N</t>
  </si>
  <si>
    <t>ELECTRICITY DISTRIBUTION     MR X QHINGA           2438.42             1703.02                 .00                 .00                 .00                 .00                    4141.44   4268.21    N</t>
  </si>
  <si>
    <t>ELECTRICITY DISTRIBUTION     MR AD SPHERE          2322.30             3096.40                 .00                 .00                 .00                 .00                    5418.70   5503.21    N</t>
  </si>
  <si>
    <t>ELECTRICITY DISTRIBUTION     MR Z MATOMANA          509.18             2489.30                 .00                 .00                 .00                 .00                    2998.48   3007.87    N</t>
  </si>
  <si>
    <t>ELECTRICITY DISTRIBUTION     SN MATIWANA           1857.84             1625.61                 .00                 .00                 .00                 .00                    3483.45   3572.66    N</t>
  </si>
  <si>
    <t>ELECTRICITY DISTRIBUTION     MR A JUJU              580.58                 .00                 .00                 .00                 .00                 .00                     580.58    613.45    N</t>
  </si>
  <si>
    <t>ELECTRICITY DISTRIBUTION     MS N MKOKELI-NTLOKO  11170.20                 .00                 .00                 .00                 .00                 .00                   11170.20  11442.51    N</t>
  </si>
  <si>
    <t>ELECTRICITY DISTRIBUTION     MISS NY KALASE        1799.78                 .00                 .00                 .00                 .00                 .00                    1799.78   1874.90    N</t>
  </si>
  <si>
    <t>ELECTRICITY DISTRIBUTION     MR M DUDA             4277.28             1021.44                 .00                 .00                 .00                 .00                    5298.72   5467.74    N</t>
  </si>
  <si>
    <t>ELECTRICITY DISTRIBUTION     MR VX GONGQA          3953.40             2300.16                 .00                 .00                 .00                 .00                    6253.56   6474.23    N</t>
  </si>
  <si>
    <t>ELECTRICITY DISTRIBUTION     MR SA MAFANI          1787.52              690.50                 .00                 .00                 .00                 .00                    2478.02   2478.02    Y</t>
  </si>
  <si>
    <t>ELECTRICITY DISTRIBUTION     MR DA DOUDES          3766.56             1787.52                 .00                 .00                 .00                 .00                    5554.08   5812.31    N</t>
  </si>
  <si>
    <t>ELECTRICITY DISTRIBUTION     MR MM NTSHOKO         1161.15                 .00                 .00                 .00                 .00                 .00                    1161.15   1222.19    N</t>
  </si>
  <si>
    <t>ELECTRICITY DISTRIBUTION     MR S MTANA            3830.40                 .00                 .00                 .00                 .00                 .00                    3830.40   3919.61    N</t>
  </si>
  <si>
    <t>ELECTRICITY DISTRIBUTION     MR AP HLUTHA          4341.12             1021.44                 .00                 .00                 .00                 .00                    5362.56   5569.14    N</t>
  </si>
  <si>
    <t>ELECTRICITY DISTRIBUTION     MR S LANGA            7021.89                 .00                 .00                 .00                 .00                 .00                    7021.89   7195.61    N</t>
  </si>
  <si>
    <t>ELECTRICITY DISTRIBUTION     MISS NA MLOTANA       4811.30             3120.84                 .00                 .00                 .00                 .00                    7932.14   7974.40    N</t>
  </si>
  <si>
    <t>ELECTRICITY DISTRIBUTION     MR TH HULUSHE         1995.12             1496.34                 .00                 .00                 .00                 .00                    3491.46   3538.41    Y</t>
  </si>
  <si>
    <t>ELECTRICITY DISTRIBUTION     MR SC RAMBA           7412.00             3987.74                 .00                 .00                 .00                 .00                   11399.74  11573.46    N</t>
  </si>
  <si>
    <t>ELECTRICITY DISTRIBUTION     MISS N COSSIE         2163.00             1730.40                 .00                 .00                 .00                 .00                    3893.40   3977.91    N</t>
  </si>
  <si>
    <t>ELECTRICITY DISTRIBUTION     MR M NGOJO            5831.52             1943.84                 .00                 .00                 .00                 .00                    7775.36   7958.47    N</t>
  </si>
  <si>
    <t>ELECTRICITY DISTRIBUTION     MR N LUPUWANA         7542.03             3814.36                 .00                 .00                 .00                 .00                   11356.39  11548.89    N</t>
  </si>
  <si>
    <t>ELECTRICITY DISTRIBUTION     MR S SOMYA            7500.08                 .00                 .00                 .00                 .00                 .00                    7500.08   7678.49    N</t>
  </si>
  <si>
    <t>ELECTRICITY DISTRIBUTION     MR KR NGONYAMA        7412.00             3987.74                 .00                 .00                 .00                 .00                   11399.74  11521.81    N</t>
  </si>
  <si>
    <t>ELECTRICITY DISTRIBUTION     MR V MADINDA           878.10                 .00                 .00                 .00                 .00                 .00                     878.10    972.00</t>
  </si>
  <si>
    <t>ELECTRICITY DISTRIBUTION     MR BB GOMBA           1492.77                 .00                 .00                 .00                 .00                 .00                    1492.77   1614.84</t>
  </si>
  <si>
    <t>ELECTRICITY DISTRIBUTION     MS BJ MATTHEWS        1009.82                 .00                 .00                 .00                 .00                 .00                    1009.82   1094.33</t>
  </si>
  <si>
    <t>ELECTRICITY DISTRIBUTION     MR D BRUINTJIES           .00             1287.88                 .00                 .00                 .00                 .00                    1287.88   1297.27</t>
  </si>
  <si>
    <t>ELECTRICITY DISTRIBUTION     MR S FESI             1756.20             1287.88                 .00                 .00                 .00                 .00                    3044.08   3123.90</t>
  </si>
  <si>
    <t>ELECTRICITY DISTRIBUTION     MR M HEMPE            1141.53                 .00                 .00                 .00                 .00                 .00                    1141.53   1197.87</t>
  </si>
  <si>
    <t>FJ MAKANA MUNICIPALITY-SAL                OVERIME HOURS REPORT                  PRINTED ON 2024/01/1(14:26)  FOR 2023/12/14        PAGE     6</t>
  </si>
  <si>
    <t>ELECTRICITY DISTRIBUTION     MR LN KULATI           922.01                 .00                 .00                 .00                 .00                 .00                     922.01    922.01</t>
  </si>
  <si>
    <t>ELECTRICITY DISTRIBUTION     MR L KUPHU            1756.20                 .00                 .00                 .00                 .00                 .00                    1756.20   1850.10</t>
  </si>
  <si>
    <t>ELECTRICITY DISTRIBUTION     MR CC MANYONTA            .00             1287.88                 .00                 .00                 .00                 .00                    1287.88   1287.88</t>
  </si>
  <si>
    <t>ELECTRICITY DISTRIBUTION     MR X NGQAWANA          131.71             1287.88                 .00                 .00                 .00                 .00                    1419.59   1428.98</t>
  </si>
  <si>
    <t>ELECTRICITY DISTRIBUTION     MRS A NGQOYIYA        2019.63             1053.72                 .00                 .00                 .00                 .00                    3073.35   3204.81</t>
  </si>
  <si>
    <t>ELECTRICITY DISTRIBUTION     MR S SISWANA           351.24             1287.88                 .00                 .00                 .00                 .00                    1639.12   1671.99</t>
  </si>
  <si>
    <t>ELECTRICITY DISTRIBUTION                         115380.21            51892.31                 .00                 .00                 .00                 .00                  167272.52 171291.51</t>
  </si>
  <si>
    <t>CORPORATE SERVICES           MR T MASHIYI              .00             1119.60                 .00                 .00                 .00                 .00                    1119.60   1119.60</t>
  </si>
  <si>
    <t>CORPORATE SERVICES           MISS NO LURWAYI       1954.16                 .00                 .00                 .00                 .00                 .00                    1954.16   1954.16</t>
  </si>
  <si>
    <t>CORPORATE SERVICES           MR M MTHANA            878.10              585.40                 .00                 .00                 .00                 .00                    1463.50   1463.50</t>
  </si>
  <si>
    <t>CORPORATE SERVICES                                 2832.26             1705.00                 .00                 .00                 .00                 .00                    4537.26   4537.26</t>
  </si>
  <si>
    <t>CITY HALL &amp; OFFICES          MISS P BUWA           1405.95             1225.70                 .00                 .00                 .00                 .00                    2631.65   2631.65</t>
  </si>
  <si>
    <t>CITY HALL &amp; OFFICES                                1405.95             1225.70                 .00                 .00                 .00                 .00                    2631.65   2631.65</t>
  </si>
  <si>
    <t>COMMUNITY HALLS              MR VM NQEBEYA         2185.18             3021.48                 .00                 .00                 .00                 .00                    5206.66   5206.66</t>
  </si>
  <si>
    <t>COMMUNITY HALLS              MR S MIZE             1713.56             1827.80                 .00                 .00                 .00                 .00                    3541.36   3541.36</t>
  </si>
  <si>
    <t>COMMUNITY HALLS              MR L MSUTWANA         3270.30              792.80                 .00                 .00                 .00                 .00                    4063.10   4063.10</t>
  </si>
  <si>
    <t>COMMUNITY HALLS              MRS N MALGAS          1814.40             2343.60                 .00                 .00                 .00                 .00                    4158.00   4158.00</t>
  </si>
  <si>
    <t>COMMUNITY HALLS                                    8983.44             7985.68                 .00                 .00                 .00                 .00                   16969.12  16969.12</t>
  </si>
  <si>
    <t>COUNCIL                      MR SW DYIRA           4245.81                 .00                 .00                 .00                 .00                 .00                    4245.81   4245.81</t>
  </si>
  <si>
    <t>COUNCIL                                            4245.81                 .00                 .00                 .00                 .00                 .00                    4245.81   4245.81</t>
  </si>
  <si>
    <t>FINANCE ADMINISTRATION       MR L MAGALELA         2042.88              690.51                 .00                 .00                 .00                 .00                    2733.39   2733.39</t>
  </si>
  <si>
    <t>FINANCE ADMINISTRATION                             2042.88              690.51                 .00                 .00                 .00                 .00                    2733.39   2733.39</t>
  </si>
  <si>
    <t>CARAVAN PARK                 MR ZG MAGOPENI        3064.32             2723.84                 .00                 .00                 .00                 .00                    5788.16   5788.16    0</t>
  </si>
  <si>
    <t>FJ MAKANA MUNICIPALITY-SAL                OVERIME HOURS REPORT                  PRINTED ON 2024/01/1(14:26)  FOR 2023/12/14        PAGE     7</t>
  </si>
  <si>
    <t>CARAVAN PARK                                       3064.32             2723.84                 .00                 .00                 .00                 .00                    5788.16   5788.16</t>
  </si>
  <si>
    <t>CEMETERIES                   MR Z MATISO           2438.42             2941.58                 .00                 .00                 .00                 .00                    5380.00   5380.00</t>
  </si>
  <si>
    <t>CEMETERIES                   MR SE KULA            3268.50             2440.48                 .00                 .00                 .00                 .00                    5708.98   5708.98</t>
  </si>
  <si>
    <t>CEMETERIES                   MS V DYANTYI          1277.27             2012.66                 .00                 .00                 .00                 .00                    3289.93   3289.93</t>
  </si>
  <si>
    <t>CEMETERIES                                         6984.19             7394.72                 .00                 .00                 .00                 .00                   14378.91  14378.91</t>
  </si>
  <si>
    <t>COMMONAGE                    MR X MNGCONGO         2640.75             2112.60                 .00                 .00                 .00                 .00                    4753.35   4753.35</t>
  </si>
  <si>
    <t>COMMONAGE                    MR PZ NDWAYANA        2218.23             2675.96                 .00                 .00                 .00                 .00                    4894.19   4894.19</t>
  </si>
  <si>
    <t>COMMONAGE                    MR A NQUMA            2218.23             2675.96                 .00                 .00                 .00                 .00                    4894.19   4894.19</t>
  </si>
  <si>
    <t>COMMONAGE                                          7077.21             7464.52                 .00                 .00                 .00                 .00                   14541.73  14541.73</t>
  </si>
  <si>
    <t>DOMESTIC REFUSE              MR MZ NAZO             346.50                 .00                 .00                 .00                 .00                 .00                     346.50    346.50    0</t>
  </si>
  <si>
    <t>DOMESTIC REFUSE              MS NJ CHRISJAN        2519.10              995.20                 .00                 .00                 .00                 .00                    3514.30   3514.30</t>
  </si>
  <si>
    <t>DOMESTIC REFUSE              MR MW NTSHOKO         2735.16             2695.52                 .00                 .00                 .00                 .00                    5430.68   5430.68    N</t>
  </si>
  <si>
    <t>DOMESTIC REFUSE              MR MD HLALOWA         3063.27             1549.24                 .00                 .00                 .00                 .00                    4612.51   4612.51</t>
  </si>
  <si>
    <t>DOMESTIC REFUSE                                    8664.03             5239.96                 .00                 .00                 .00                 .00                   13903.99  13903.99</t>
  </si>
  <si>
    <t>PARKS ADMIN                  MR S NGCESE           7435.35             5338.20                 .00                 .00                 .00                 .00                   12773.55  12773.55</t>
  </si>
  <si>
    <t>PARKS ADMIN                  MR T DLALANI          7612.61             9183.46                 .00                 .00                 .00                 .00                   16796.07  16796.07</t>
  </si>
  <si>
    <t>PARKS ADMIN                                       15047.96            14521.66                 .00                 .00                 .00                 .00                   29569.62  29569.62</t>
  </si>
  <si>
    <t>PARKS TRANSPORT              MR M MAGWALA          3481.14             1249.64                 .00                 .00                 .00                 .00                    4730.78   4730.78</t>
  </si>
  <si>
    <t>PARKS TRANSPORT              MISS NO NDWAYANA      2112.60             1690.08                 .00                 .00                 .00                 .00                    3802.68   3802.68</t>
  </si>
  <si>
    <t>PARKS TRANSPORT                                    5593.74             2939.72                 .00                 .00                 .00                 .00                    8533.46   8533.46</t>
  </si>
  <si>
    <t>FIRE CONTROL                 MR VD VATELA          1746.84                 .00                 .00                 .00             1746.96                 .00                    3493.80   3493.80    Y</t>
  </si>
  <si>
    <t>FIRE CONTROL                 MR FM MAPALING        5035.20                 .00                 .00                 .00             2014.08                 .00                    7049.28   7049.28    Y</t>
  </si>
  <si>
    <t>FIRE CONTROL                 MR GH FELIX           3685.05                 .00                 .00                 .00             1551.60                 .00                    5236.65   5236.65    Y</t>
  </si>
  <si>
    <t>FIRE CONTROL                 MR M MANKAYI          1551.60                 .00                 .00                 .00             2327.40                 .00                    3879.00   3879.00    Y</t>
  </si>
  <si>
    <t>FJ MAKANA MUNICIPALITY-SAL                OVERIME HOURS REPORT                  PRINTED ON 2024/01/1(14:26)  FOR 2023/12/14        PAGE     8</t>
  </si>
  <si>
    <t>FIRE CONTROL                 MR ME TEMBENI             .00                 .00                 .00                 .00             1551.60                 .00                    1551.60   1551.60    Y</t>
  </si>
  <si>
    <t>FIRE CONTROL                 MR MR NTSHO           1746.84                 .00                 .00                 .00             1746.96                 .00                    3493.80   3493.80    Y</t>
  </si>
  <si>
    <t>FIRE CONTROL                 MR TJ SMAYILE             .00                 .00                 .00                 .00             1692.48                 .00                    1692.48   1692.48    Y</t>
  </si>
  <si>
    <t>FIRE CONTROL                 MISS N NGQAKAYI       1746.84                 .00                 .00                 .00             2620.44                 .00                    4367.28   4367.28    Y</t>
  </si>
  <si>
    <t>FIRE CONTROL                 MR AT BOMA            1692.36                 .00                 .00                 .00             1692.48                 .00                    3384.84   3384.84    Y</t>
  </si>
  <si>
    <t>FIRE CONTROL                 MR MM MANCAM          1692.36                 .00                 .00                 .00             2538.72                 .00                    4231.08   4231.08    Y</t>
  </si>
  <si>
    <t>FIRE CONTROL                 MR M MARAWU               .00                 .00                 .00                 .00             1445.04                 .00                    1445.04   1445.04    Y</t>
  </si>
  <si>
    <t>FIRE CONTROL                 MRS PL MBANE          1692.36                 .00                 .00                 .00              846.24                 .00                    2538.60   2538.60    Y</t>
  </si>
  <si>
    <t>FIRE CONTROL                 MRS NP NGCESE         1614.00                 .00                 .00                 .00             1614.00                 .00                    3228.00   3228.00    Y</t>
  </si>
  <si>
    <t>FIRE CONTROL                 MR QW SKEYI               .00                 .00                 .00                 .00              813.48                 .00                     813.48    813.48    Y</t>
  </si>
  <si>
    <t>FIRE CONTROL                 MS NVM MKELE          1551.60                 .00                 .00                 .00             1551.60                 .00                    3103.20   3103.20    Y</t>
  </si>
  <si>
    <t>FIRE CONTROL                 MR JI POTBERG             .00                 .00                 .00                 .00             2239.20                 .00                    2239.20   2239.20    Y</t>
  </si>
  <si>
    <t>FIRE CONTROL                 MS T SOBIKWA              .00                 .00                 .00                 .00             1809.00                 .00                    1809.00   1809.00</t>
  </si>
  <si>
    <t>FIRE CONTROL                 MRS NJ SOMEKETA       1848.00                 .00                 .00                 .00             1848.00                 .00                    3696.00   3696.00    Y</t>
  </si>
  <si>
    <t>FIRE CONTROL                 MR T KASPER               .00                 .00                 .00                 .00             2187.00                 .00                    2187.00   2187.00    Y</t>
  </si>
  <si>
    <t>FIRE CONTROL                 MR D MKHAZA           1457.88                 .00                 .00                 .00             2187.00                 .00                    3644.88   3644.88    Y</t>
  </si>
  <si>
    <t>FIRE CONTROL                 MR AS NQOKOQA             .00                 .00                 .00                 .00             2462.40                 .00                    2462.40   2462.40    Y</t>
  </si>
  <si>
    <t>FIRE CONTROL                 MRS VJ JEZI           1206.00                 .00                 .00                 .00             1206.00                 .00                    2412.00   2412.00    Y</t>
  </si>
  <si>
    <t>FIRE CONTROL                 MR NT TLANJENI            .00                 .00                 .00                 .00             2187.00                 .00                    2187.00   2187.00    Y</t>
  </si>
  <si>
    <t>FIRE CONTROL                 MS NC HAARMANS        1206.00                 .00                 .00                 .00             1206.00                 .00                    2412.00   2412.00</t>
  </si>
  <si>
    <t>FIRE CONTROL                 MS F BOOI             1206.00                 .00                 .00                 .00             1809.00                 .00                    3015.00   3015.00</t>
  </si>
  <si>
    <t>FIRE CONTROL                 MR BL LOMBO           1150.08                 .00                 .00                 .00              575.04                 .00                    1725.12   1725.12</t>
  </si>
  <si>
    <t>FIRE CONTROL                 MR EA BOBATYANI       1123.08                 .00                 .00                 .00             1123.20                 .00                    2246.28   2246.28</t>
  </si>
  <si>
    <t>FIRE CONTROL                                      32952.09                 .00                 .00                 .00            46591.92                 .00                   79544.01  79544.01</t>
  </si>
  <si>
    <t>NURSERY                      MRS PP MATISO         1056.30             2112.60                 .00                 .00                 .00                 .00                    3168.90   3168.90</t>
  </si>
  <si>
    <t>NURSERY                                            1056.30             2112.60                 .00                 .00                 .00                 .00                    3168.90   3168.90</t>
  </si>
  <si>
    <t>SANITATION GENERAL           MR JL THOMAS          4273.50             1232.00                 .00                 .00                 .00                 .00                    5505.50   5505.50</t>
  </si>
  <si>
    <t>FJ MAKANA MUNICIPALITY-SAL                OVERIME HOURS REPORT                  PRINTED ON 2024/01/1(14:26)  FOR 2023/12/14        PAGE     9</t>
  </si>
  <si>
    <t>SANITATION GENERAL           MR X KUNIRI            174.17                 .00                 .00                 .00                 .00                 .00                     174.17    174.17</t>
  </si>
  <si>
    <t>SANITATION GENERAL           MR LB MADINDA          182.66                 .00                 .00                 .00                 .00                 .00                     182.66    182.66</t>
  </si>
  <si>
    <t>SANITATION GENERAL           MR ET MANTLA           174.17                 .00                 .00                 .00                 .00                 .00                     174.17    174.17</t>
  </si>
  <si>
    <t>SANITATION GENERAL           MR S JACK             2090.07              619.28                 .00                 .00                 .00                 .00                    2709.35   2709.35</t>
  </si>
  <si>
    <t>SANITATION GENERAL           MR YS JONGILE         2667.32              748.72                 .00                 .00                 .00                 .00                    3416.04   3416.04</t>
  </si>
  <si>
    <t>SANITATION GENERAL           MR M MVULA            3312.23              785.12                 .00                 .00                 .00                 .00                    4097.35   4097.35</t>
  </si>
  <si>
    <t>SANITATION GENERAL                                12874.12             3385.12                 .00                 .00                 .00                 .00                   16259.24  16259.24</t>
  </si>
  <si>
    <t>TRAFFIC                      MRS Z MASETI          3968.40             3307.00                 .00                 .00              826.80                 .00                    8102.20   8139.76</t>
  </si>
  <si>
    <t>TRAFFIC                      MISS L MACKENZIE      2203.05             2643.66                 .00                 .00              440.64                 .00                    5287.35   5306.13</t>
  </si>
  <si>
    <t>TRAFFIC                      MR FP OERSON          5282.64             3228.28                 .00                 .00              807.07                 .00                    9317.99   9374.33</t>
  </si>
  <si>
    <t>TRAFFIC                      MR STM JACOBS         1101.53             1191.43                 .00                 .00                 .00                 .00                    2292.96   2292.96</t>
  </si>
  <si>
    <t>TRAFFIC                      MR EG SIAS            5204.10             3154.00                 .00                 .00              788.50                 .00                    9146.60   9202.94</t>
  </si>
  <si>
    <t>TRAFFIC                      MS Z MBULALI          1275.65             1214.90                 .00                 .00              303.75                 .00                    2794.30   2831.86</t>
  </si>
  <si>
    <t>TRAFFIC                      MR UR AUSTIN          2369.06             1457.88                 .00                 .00              182.25                 .00                    4009.19   4056.14</t>
  </si>
  <si>
    <t>TRAFFIC                      MR KG REDCLIFFE       1457.88             1457.88                 .00                 .00              182.25                 .00                    3098.01   3144.96</t>
  </si>
  <si>
    <t>TRAFFIC                      MS NZ MPAMBANI        1822.35             2186.82                 .00                 .00              182.25                 .00                    4191.42   4219.59</t>
  </si>
  <si>
    <t>TRAFFIC                                           24684.66            19841.85                 .00                 .00             3713.51                 .00                   48240.02  48568.67</t>
  </si>
  <si>
    <t>SPORTS GROUNDS               MR DP ZANI            3064.32             2723.84                 .00                 .00                 .00                 .00                    5788.16   5788.16</t>
  </si>
  <si>
    <t>SPORTS GROUNDS               MR A MANTLA           5341.30             5263.88                 .00                 .00                 .00                 .00                   10605.18  10605.18</t>
  </si>
  <si>
    <t>SPORTS GROUNDS               MISS NJ PLANGA        2746.38             1830.92                 .00                 .00                 .00                 .00                    4577.30   4577.30</t>
  </si>
  <si>
    <t>SPORTS GROUNDS               MR NG GEORGE          2703.75             1442.00                 .00                 .00                 .00                 .00                    4145.75   4145.75</t>
  </si>
  <si>
    <t>SPORTS GROUNDS               MR L BUDAZA           3677.10              865.20                 .00                 .00                 .00                 .00                    4542.30   4542.30</t>
  </si>
  <si>
    <t>SPORTS GROUNDS               MR M GOLIATH          1901.34              571.22                 .00                 .00                 .00                 .00                    2472.56   2472.56</t>
  </si>
  <si>
    <t>SPORTS GROUNDS               MR S NDZANZDE         3063.27             1549.24                 .00                 .00                 .00                 .00                    4612.51   4612.51</t>
  </si>
  <si>
    <t>SPORTS GROUNDS                                    22497.46            14246.30                 .00                 .00                 .00                 .00                   36743.76  36743.76</t>
  </si>
  <si>
    <t>VEHICLE LICENSING            MS Z NJENJE           3717.83             2609.00                 .00                 .00              652.30                 .00                    6979.13   7035.47</t>
  </si>
  <si>
    <t>FJ MAKANA MUNICIPALITY-SAL                OVERIME HOURS REPORT                  PRINTED ON 2024/01/1(14:26)  FOR 2023/12/14        PAGE    10</t>
  </si>
  <si>
    <t>VEHICLE LICENSING                                  3717.83             2609.00                 .00                 .00              652.30                 .00                    6979.13   7035.47</t>
  </si>
  <si>
    <t>STR ISLANDS &amp; VERGES         MR MW KONDILE         3092.04             2748.48                 .00                 .00                 .00                 .00                    5840.52   5840.52    0</t>
  </si>
  <si>
    <t>STR ISLANDS &amp; VERGES         MR NA ZUZILE          3533.04             3140.48                 .00                 .00                 .00                 .00                    6673.52   6673.52    0</t>
  </si>
  <si>
    <t>STR ISLANDS &amp; VERGES         MR ZS NYOKA           2792.55             5585.10                 .00                 .00                 .00                 .00                    8377.65   8377.65</t>
  </si>
  <si>
    <t>STR ISLANDS &amp; VERGES         MR XH JALI            1543.50             2058.00                 .00                 .00                 .00                 .00                    3601.50   3601.50</t>
  </si>
  <si>
    <t>STR ISLANDS &amp; VERGES         MR LA BOOMS           1370.85             2741.70                 .00                 .00                 .00                 .00                    4112.55   4112.55</t>
  </si>
  <si>
    <t>STR ISLANDS &amp; VERGES         MR Q KRALO            1370.85             2741.70                 .00                 .00                 .00                 .00                    4112.55   4112.55</t>
  </si>
  <si>
    <t>STR ISLANDS &amp; VERGES         MRS TR STAMPER-BUWA   3564.21             2558.92                 .00                 .00                 .00                 .00                    6123.13   6123.13</t>
  </si>
  <si>
    <t>STR ISLANDS &amp; VERGES         MR M MADYO            4211.55             1871.80                 .00                 .00                 .00                 .00                    6083.35   6083.35</t>
  </si>
  <si>
    <t>STR ISLANDS &amp; VERGES         MR LR DYALOYI         2922.48             2597.76                 .00                 .00                 .00                 .00                    5520.24   5520.24</t>
  </si>
  <si>
    <t>STR ISLANDS &amp; VERGES         MS N MZOZOYANA        2435.40             1948.32                 .00                 .00                 .00                 .00                    4383.72   4383.72</t>
  </si>
  <si>
    <t>STR ISLANDS &amp; VERGES         MR WA DURUWE          5163.12             4589.44                 .00                 .00                 .00                 .00                    9752.56   9752.56</t>
  </si>
  <si>
    <t>STR ISLANDS &amp; VERGES         MR L MALETHE          2786.76             2477.12                 .00                 .00                 .00                 .00                    5263.88   5263.88</t>
  </si>
  <si>
    <t>STR ISLANDS &amp; VERGES         MR MT SAKI            1056.30             2112.60                 .00                 .00                 .00                 .00                    3168.90   3168.90</t>
  </si>
  <si>
    <t>STR ISLANDS &amp; VERGES         MISS N SAM            1056.30             2112.60                 .00                 .00                 .00                 .00                    3168.90   3168.90</t>
  </si>
  <si>
    <t>STR ISLANDS &amp; VERGES         MR V TOKWE            1056.30             2112.60                 .00                 .00                 .00                 .00                    3168.90   3168.90</t>
  </si>
  <si>
    <t>STR ISLANDS &amp; VERGES         MS L MINI             3116.09             1337.98                 .00                 .00                 .00                 .00                    4454.07   4454.07</t>
  </si>
  <si>
    <t>STR ISLANDS &amp; VERGES                              41071.34            42734.60                 .00                 .00                 .00                 .00                   83805.94  83805.94</t>
  </si>
  <si>
    <t>EXECUTIVE MAYOR              MS Y KHONZA           5284.82             3158.74                 .00                 .00                 .00                 .00                    8443.56   8443.56    Y</t>
  </si>
  <si>
    <t>EXECUTIVE MAYOR              MS T MAGILINDANE      4169.04             2108.48                 .00                 .00                 .00                 .00                    6277.52   6277.52</t>
  </si>
  <si>
    <t>EXECUTIVE MAYOR              MR AA ADAM            9689.40                 .00                 .00                 .00                 .00                 .00                    9689.40   9689.40</t>
  </si>
  <si>
    <t>EXECUTIVE MAYOR                                   19143.26             5267.22                 .00                 .00                 .00                 .00                   24410.48  24410.48</t>
  </si>
  <si>
    <t>MEDIA &amp; COMMUNICATION        MR AK MJEKULA         6940.80             2467.84                 .00                 .00                 .00                 .00                    9408.64   9408.64</t>
  </si>
  <si>
    <t>MEDIA &amp; COMMUNICATION                              6940.80             2467.84                 .00                 .00                 .00                 .00                    9408.64   9408.64</t>
  </si>
  <si>
    <t>SPEC PROG UNIT               MR SZ GQEKE           8181.90             2909.12                 .00                 .00                 .00                 .00                   11091.02  11091.02</t>
  </si>
  <si>
    <t>SPEC PROG UNIT                                     8181.90             2909.12                 .00                 .00                 .00                 .00                   11091.02  11091.02</t>
  </si>
  <si>
    <t>FJ MAKANA MUNICIPALITY-SAL                OVERIME HOURS REPORT                  PRINTED ON 2024/01/1(14:26)  FOR 2023/12/14        PAGE    11</t>
  </si>
  <si>
    <t xml:space="preserve">                                                 644381.81           266435.73                 .00                 .00            82859.97                 .00                  993677.511014382.82</t>
  </si>
  <si>
    <t>01 MAKANA MUNICIPALITY-SAL                OVERIME HOURS REPORT                  PRINTED ON 2024/02/1(10:43)  FOR 2024/01/25        PAGE     1</t>
  </si>
  <si>
    <t>TECHNICAL ADMINISTRATION     MR MV TABATA            44.00   3044.25     60.00   2597.76       .00                 .00                 .00       .00     14.00   1136.52           118.00  12461.13    N</t>
  </si>
  <si>
    <t>TECHNICAL ADMINISTRATION                             44.00   3044.25     60.00   2597.76       .00                 .00                 .00       .00     14.00   1136.52           118.00  12461.13</t>
  </si>
  <si>
    <t>ENG DISTR PLANT              MR MG BUDAZA            65.00   5689.64     24.00       .00       .00                 .00                 .00       .00     22.00   1703.02           111.00  12037.26    N</t>
  </si>
  <si>
    <t>ENG DISTR PLANT              MR Z PAYI               24.00   2786.76      7.00   1083.74       .00                 .00                 .00       .00       .00       .00            31.00   3870.50    N</t>
  </si>
  <si>
    <t>ENG DISTR PLANT                                      89.00   8476.40     31.00   1083.74       .00                 .00                 .00       .00     22.00   1703.02           142.00  15907.76</t>
  </si>
  <si>
    <t>ENG DISTR WORKSHOPS          MR SF MGXOTENI           4.00    535.56      2.00    724.07       .00                 .00                 .00       .00      2.00    178.52             8.00   1438.15</t>
  </si>
  <si>
    <t>ENG DISTR WORKSHOPS          MR SM MARDON             8.50   1085.28      8.50   1447.04       .00                 .00                 .00       .00      8.50    723.52            25.50   3316.88</t>
  </si>
  <si>
    <t>ENG DISTR WORKSHOPS                                  12.50   1620.84     10.50   2171.11       .00                 .00                 .00       .00     10.50    902.04            33.50   4755.03</t>
  </si>
  <si>
    <t>ENG PAIL REMOVALS            MR VH NQEBEYA           50.00   2786.76     19.00   1083.74       .00                 .00                 .00       .00      4.00    309.64            73.00   4001.96    N</t>
  </si>
  <si>
    <t>ENG PAIL REMOVALS            MR L NAZO               40.50   2482.31      6.00    845.04       .00                 .00                 .00       .00       .00       .00            46.50   3327.35    Y</t>
  </si>
  <si>
    <t>ENG PAIL REMOVALS            MR MK JACISA            24.00   2535.12     16.00   2253.44       .00                 .00                 .00       .00       .00       .00            40.00   4788.56    N</t>
  </si>
  <si>
    <t>ENG PAIL REMOVALS            MR V DOLO               10.00   1056.30      7.00    985.88       .00                 .00                 .00       .00       .00       .00            17.00   2042.18    N</t>
  </si>
  <si>
    <t>ENG PAIL REMOVALS            MR TH KAMANA            10.00   1056.30      7.00    985.88       .00                 .00                 .00       .00       .00       .00            17.00   2042.18    N</t>
  </si>
  <si>
    <t>ENG PAIL REMOVALS            MR SM MONKIE            39.00   2006.97      6.00    845.04       .00                 .00                 .00       .00       .00       .00            45.00   2852.01    N</t>
  </si>
  <si>
    <t>ENG PAIL REMOVALS                                   173.50  11923.76     61.00   6999.02       .00                 .00                 .00       .00      4.00    309.64           238.50  19054.24</t>
  </si>
  <si>
    <t>ENG SEWER ADMIN              MR S NASE               24.00   4478.40       .00       .00       .00                 .00                 .00       .00     24.00   2985.60            48.00   7914.72    N</t>
  </si>
  <si>
    <t>ENG SEWER ADMIN              MR T RALO               37.00   3908.31      9.50   1337.98       .00                 .00                 .00       .00       .00       .00            57.50   5246.29    Y</t>
  </si>
  <si>
    <t>ENG SEWER ADMIN              MR M VAMVA              33.00   6013.76     13.00   1700.86       .00                 .00                 .00       .00       .00       .00            46.00   7714.62    N</t>
  </si>
  <si>
    <t>ENG SEWER ADMIN              MR A ZUZANI             35.00   6378.23     13.00   1214.90       .00                 .00                 .00       .00       .00       .00            48.00   7593.13    N</t>
  </si>
  <si>
    <t>ENG SEWER ADMIN                                     173.00  28242.70     35.50   4253.74       .00                 .00                 .00       .00     24.00   2985.60           243.50  35932.76</t>
  </si>
  <si>
    <t>ENG DISPOSAL WORKS           MR M MZIZI              11.00   1738.61       .00       .00       .00                 .00                 .00       .00       .00       .00            11.00   2640.05    N</t>
  </si>
  <si>
    <t>ENG DISPOSAL WORKS           MR TD SAKI                .00       .00     22.00   4357.32       .00                 .00                 .00       .00     22.00   2178.66            44.00   6986.70    Y</t>
  </si>
  <si>
    <t>ENG DISPOSAL WORKS           MR M JANUARY            10.00   1161.15     10.00   1548.20       .00                 .00                 .00       .00       .00       .00            20.00   2709.35    Y</t>
  </si>
  <si>
    <t>ENG DISPOSAL WORKS           MR SG NKOLONGO          55.00   3358.80     22.00   5473.60       .00                 .00                 .00       .00       .00       .00            77.00   8832.40    N</t>
  </si>
  <si>
    <t>01 MAKANA MUNICIPALITY-SAL                OVERIME HOURS REPORT                  PRINTED ON 2024/02/1(10:43)  FOR 2024/01/25        PAGE     2</t>
  </si>
  <si>
    <t>ENG DISPOSAL WORKS           MR S METHUSI            19.50   6741.25     13.50   6222.69       .00                 .00                 .00       .00      8.00   1843.76            41.00  14807.70    N</t>
  </si>
  <si>
    <t>ENG DISPOSAL WORKS           MRS S SOMAGU            33.00   7270.07     11.00   2056.18       .00                 .00                 .00       .00       .00       .00            44.00   9326.25    N</t>
  </si>
  <si>
    <t>ENG DISPOSAL WORKS           MR L TYALA               8.00    845.04     32.00   4506.88       .00                 .00                 .00       .00     16.00   1126.72            56.00   6478.64    N</t>
  </si>
  <si>
    <t>ENG DISPOSAL WORKS                                  136.50  21114.92    110.50  24164.87       .00                 .00                 .00       .00     46.00   5149.14           293.00  51781.09</t>
  </si>
  <si>
    <t>ENG SEWER RETICULATION       MR R FRANCIS            55.00   9240.00       .00       .00       .00                 .00                 .00       .00       .00       .00            55.00   9240.00    N</t>
  </si>
  <si>
    <t>ENG SEWER RETICULATION       MR Z JAMES               5.00    580.58     10.00   1548.20       .00                 .00                 .00       .00      5.00    387.05            20.00   2515.83    Y</t>
  </si>
  <si>
    <t>ENG SEWER RETICULATION       MR JR RALO                .00       .00      4.00    619.28       .00                 .00                 .00       .00      9.50    735.40            13.50   1354.68    N</t>
  </si>
  <si>
    <t>ENG SEWER RETICULATION       MR ME NTLANJENI         34.00    848.63     45.00   7920.50       .00                 .00                 .00       .00       .00       .00            79.00   8769.13    N</t>
  </si>
  <si>
    <t>ENG SEWER RETICULATION       MR K NQEBE              19.00   4941.33      7.00   2427.32       .00                 .00                 .00       .00       .00       .00            26.00   7368.65    Y</t>
  </si>
  <si>
    <t>ENG SEWER RETICULATION       MR N KRIEL              48.50   6124.38      3.00       .00       .00                 .00                 .00       .00      3.00    237.84            54.50   6124.38</t>
  </si>
  <si>
    <t>ENG SEWER RETICULATION                              161.50  21734.92     69.00  12515.30       .00                 .00                 .00       .00     17.50   1360.29           248.00  35372.67</t>
  </si>
  <si>
    <t>ENG STR FOOTPATHS GUTTERS    MR MM PONGOLO            5.00    580.58      2.00    627.98       .00                 .00                 .00       .00       .00       .00             7.00   1208.56    0</t>
  </si>
  <si>
    <t>ENG STR FOOTPATHS GUTTERS    MR MP MAWUSE            33.00   7993.78     14.00   4521.72       .00                 .00                 .00       .00     13.00   2099.37            60.00  14614.87    Y</t>
  </si>
  <si>
    <t>ENG STR FOOTPATHS GUTTERS    MR SE KONDILE           37.00   4400.04     12.00    643.08       .00                 .00                 .00       .00      8.00    634.24            57.00   5677.36</t>
  </si>
  <si>
    <t>ENG STR FOOTPATHS GUTTERS                            75.00  12974.40     28.00   5792.78       .00                 .00                 .00       .00     21.00   2733.61           124.00  21500.79</t>
  </si>
  <si>
    <t>PROPERTIES &amp; ESTATES         MR LA NOGXABELA         19.00   4087.47       .00       .00       .00                 .00                 .00       .00       .00       .00            19.00   4087.47</t>
  </si>
  <si>
    <t>PROPERTIES &amp; ESTATES                                 19.00   4087.47       .00       .00       .00                 .00                 .00       .00       .00       .00            19.00   4087.47</t>
  </si>
  <si>
    <t>WATER CONSERVATION PURIF     MR MM MAKOMBE           42.00   7464.00     15.00       .00       .00                 .00                 .00       .00       .00       .00            57.00   7464.00    N</t>
  </si>
  <si>
    <t>WATER CONSERVATION PURIF     MR SM HANI                .00       .00       .00       .00       .00                 .00               48.00   3696.00     24.00   3696.00            72.00   8518.80    Y</t>
  </si>
  <si>
    <t>WATER CONSERVATION PURIF     MR TJ JILANA            48.00   4425.54     12.00   2528.88       .00                 .00                 .00       .00     12.00   1264.44            72.00   9232.98    N</t>
  </si>
  <si>
    <t>WATER CONSERVATION PURIF     MS KM MADINDA             .00       .00       .00       .00       .00                 .00               48.00   3876.00     24.00   3875.76            72.00   8878.56    Y</t>
  </si>
  <si>
    <t>WATER CONSERVATION PURIF     MR H MARAMBANA            .00       .00       .00       .00       .00                 .00                 .00       .00       .00       .00              .00    788.76    Y</t>
  </si>
  <si>
    <t>WATER CONSERVATION PURIF     MR FN MAVELA              .00       .00       .00       .00       .00                 .00               24.00   1938.00     12.00   1937.88            36.00   4664.64    Y</t>
  </si>
  <si>
    <t>WATER CONSERVATION PURIF     MS N MNGXUMA            24.00   4478.40     24.00   3980.80       .00                 .00                 .00       .00       .00       .00            48.00   8459.20    N</t>
  </si>
  <si>
    <t>WATER CONSERVATION PURIF     MR NM NDOLO             35.00   6686.40     17.00   1273.60       .00                 .00                 .00       .00       .00       .00            52.00   7960.00    N</t>
  </si>
  <si>
    <t>01 MAKANA MUNICIPALITY-SAL                OVERIME HOURS REPORT                  PRINTED ON 2024/02/1(10:43)  FOR 2024/01/25        PAGE     3</t>
  </si>
  <si>
    <t>WATER CONSERVATION PURIF     MR MG FAKU              35.00   3969.00     17.00    756.00       .00                 .00                 .00       .00       .00       .00            52.00   4725.00    N</t>
  </si>
  <si>
    <t>WATER CONSERVATION PURIF     MR B SPEELMAN           34.00   3855.60     10.00    907.20       .00                 .00                 .00       .00     20.00   1512.00            64.00   6274.80    N</t>
  </si>
  <si>
    <t>WATER CONSERVATION PURIF     MR X NTETHE             17.00   1927.80     35.00   3788.49       .00                 .00                 .00       .00       .00       .00            80.00   5716.29    N</t>
  </si>
  <si>
    <t>WATER CONSERVATION PURIF     MR M SKAAP              25.00   2835.00      8.00   1209.60       .00                 .00                 .00       .00       .00       .00            33.00   4044.60    N</t>
  </si>
  <si>
    <t>WATER CONSERVATION PURIF     MR A HELENI             34.00   3947.91     45.00   4025.32       .00                 .00                 .00       .00       .00       .00           114.00   7973.23    Y</t>
  </si>
  <si>
    <t>WATER CONSERVATION PURIF     MR M TOKOTA             33.00   6157.80     13.00   3013.40       .00                 .00                 .00       .00       .00       .00            46.00   9171.20    N</t>
  </si>
  <si>
    <t>WATER CONSERVATION PURIF     MR M MBEKELE            10.00   1134.00     20.00   3024.00       .00                 .00                 .00       .00      5.00    378.00            35.00   4536.00    Y</t>
  </si>
  <si>
    <t>WATER CONSERVATION PURIF     MR MI KOM                 .00       .00     12.00   1814.40       .00                 .00                 .00       .00     10.00    756.00            22.00   2570.40    N</t>
  </si>
  <si>
    <t>WATER CONSERVATION PURIF     MR J LEON               30.00   3362.04     72.00   5478.88       .00                 .00                 .00       .00     36.00   4482.72           138.00  13323.64    N</t>
  </si>
  <si>
    <t>WATER CONSERVATION PURIF     MR X SODLADLA            9.00    950.67      7.00    985.88       .00                 .00                 .00       .00       .00       .00            16.00   1936.55    Y</t>
  </si>
  <si>
    <t>WATER CONSERVATION PURIF     MR M SOLANI             24.00   4478.40       .00       .00       .00                 .00               48.00   2985.60     48.00   5971.20           120.00  14336.64    Y</t>
  </si>
  <si>
    <t>WATER CONSERVATION PURIF     MR OO MBOMBO              .00       .00       .00       .00       .00                 .00               48.00   1902.72     36.00   2854.08            84.00   5996.28    N</t>
  </si>
  <si>
    <t>WATER CONSERVATION PURIF     MS N FIHLANI            21.00       .00     42.00   5633.60       .00                 .00                 .00       .00       .00       .00            63.00   5633.60    N</t>
  </si>
  <si>
    <t>WATER CONSERVATION PURIF                            421.00  55672.56    349.00  38420.05       .00                 .00              216.00  14398.32    227.00  26728.08          1276.00 142205.17</t>
  </si>
  <si>
    <t>WATER JAMES KLEYNHANS        MR ZR ADAM              48.00   9477.36       .00       .00       .00                 .00                 .00       .00       .00       .00            48.00   9928.08    Y</t>
  </si>
  <si>
    <t>WATER JAMES KLEYNHANS        MR L KAHLA              12.00   3956.22     36.00  15824.88       .00                 .00                 .00       .00     24.00   5274.96            72.00  25394.10    Y</t>
  </si>
  <si>
    <t>WATER JAMES KLEYNHANS        MR SS MTONGA            24.00   7196.76      4.00   1599.28       .00                 .00                 .00       .00       .00       .00            28.00   8818.04    N</t>
  </si>
  <si>
    <t>WATER JAMES KLEYNHANS        MR MM MGOGOSHE            .00       .00       .00       .00       .00                 .00                 .00       .00       .00       .00              .00    788.76    Y</t>
  </si>
  <si>
    <t>WATER JAMES KLEYNHANS        MR ME BANISI              .00       .00       .00       .00       .00                 .00                 .00       .00       .00       .00              .00    788.76    Y</t>
  </si>
  <si>
    <t>WATER JAMES KLEYNHANS        MR MN MANTLA            24.00   4478.40       .00       .00       .00                 .00                 .00       .00       .00       .00            24.00   4929.12    N</t>
  </si>
  <si>
    <t>WATER JAMES KLEYNHANS        MR NL SMILE             36.00   6717.60       .00       .00       .00                 .00                 .00       .00       .00       .00            36.00   6717.60</t>
  </si>
  <si>
    <t>WATER JAMES KLEYNHANS        MR BW MONDI             12.00   1267.56     24.00   3380.16       .00                 .00                 .00       .00       .00       .00            36.00   4647.72</t>
  </si>
  <si>
    <t>WATER JAMES KLEYNHANS                               156.00  33093.90     64.00  20804.32       .00                 .00                 .00       .00     24.00   5274.96           244.00  62012.18</t>
  </si>
  <si>
    <t>WATER RETICULATION           MR D NGQINZI            23.50   2728.70      7.00   1083.74       .00                 .00                 .00       .00       .00       .00            30.50   3812.44    N</t>
  </si>
  <si>
    <t>WATER RETICULATION           MR L PETER              23.30   2419.59     46.00   2312.28       .00                 .00                 .00       .00       .00       .00            69.30   4731.87    N</t>
  </si>
  <si>
    <t>WATER RETICULATION           MR MP MKALIPI           30.00   7440.77     30.00   3307.00       .00                 .00                 .00       .00       .00       .00            60.00  10747.77    N</t>
  </si>
  <si>
    <t>WATER RETICULATION           MR LL BASIE             34.00   4140.18     30.00    974.16       .00                 .00                 .00       .00       .00       .00            64.00   5114.34    N</t>
  </si>
  <si>
    <t>WATER RETICULATION           MR A HAWULANA           21.50   2496.47      7.00   1083.74       .00                 .00                 .00       .00       .00       .00            28.50   3580.21    N</t>
  </si>
  <si>
    <t>01 MAKANA MUNICIPALITY-SAL                OVERIME HOURS REPORT                  PRINTED ON 2024/02/1(10:43)  FOR 2024/01/25        PAGE     4</t>
  </si>
  <si>
    <t>WATER RETICULATION           MR S JACK               31.00   4412.37     35.00    627.98       .00                 .00                 .00       .00      6.00    464.46            72.00   5504.81    N</t>
  </si>
  <si>
    <t>WATER RETICULATION           MR M MNTWINI            29.00   7021.89     20.00   4507.88       .00                 .00                 .00       .00     14.00   2427.32            63.00  13957.09    N</t>
  </si>
  <si>
    <t>WATER RETICULATION           MR P KRALO              11.00   2004.59     22.00   5602.12       .00                 .00                 .00       .00     20.00   2429.80            53.00  10036.51    N</t>
  </si>
  <si>
    <t>WATER RETICULATION           MR MT MFECANE           29.00   5411.40      8.00   1990.40       .00                 .00                 .00       .00       .00       .00            37.00   7401.80    N</t>
  </si>
  <si>
    <t>WATER RETICULATION           MR A BRUINTJIES         24.00   2535.12     12.00   2050.04       .00                 .00                 .00       .00      5.00    352.10            41.00   4937.26    N</t>
  </si>
  <si>
    <t>WATER RETICULATION           MR C BASSON             24.00   4585.70     15.50   4345.22       .00                 .00                 .00       .00       .00       .00            39.50   8930.92    N</t>
  </si>
  <si>
    <t>WATER RETICULATION           MRS F HLANGANA          48.00   4644.60       .00       .00       .00                 .00                 .00       .00       .00       .00            48.00   5433.36    N</t>
  </si>
  <si>
    <t>WATER RETICULATION           MS N KAYINGANA          21.00   2218.23     20.00   2675.96       .00                 .00                 .00       .00     14.00    985.88            55.00   5880.07</t>
  </si>
  <si>
    <t>WATER RETICULATION           MRS N MANTLA            24.00   2535.12       .00       .00       .00                 .00               12.00    422.52       .00       .00            36.00   3408.36    N</t>
  </si>
  <si>
    <t>WATER RETICULATION           MR T MTWECU              7.00    739.41     28.00   3943.52       .00                 .00                 .00       .00       .00       .00            35.00   4682.93    N</t>
  </si>
  <si>
    <t>WATER RETICULATION           MRS NJ SUKULA           19.00   2006.97       .00       .00       .00                 .00                 .00       .00       .00       .00            19.00   2006.97    Y</t>
  </si>
  <si>
    <t>WATER RETICULATION           MR SI DYONGOMAN         44.00   2535.12     28.00   2253.44       .00                 .00                 .00       .00     14.00    985.88            86.00   5774.44</t>
  </si>
  <si>
    <t>WATER RETICULATION           MR S NQEBE              12.00   2239.20       .00       .00       .00                 .00               48.00   2985.60     48.00   5971.20           108.00  12097.44    Y</t>
  </si>
  <si>
    <t>WATER RETICULATION           MS NT JACK              24.50   2587.94      4.50    633.78       .00                 .00                 .00       .00       .00       .00            29.00   3221.72</t>
  </si>
  <si>
    <t>WATER RETICULATION           MS P MKA                27.00   2852.01     20.00   1830.92       .00                 .00                 .00       .00       .00       .00            47.00   4682.93    N</t>
  </si>
  <si>
    <t>WATER RETICULATION                                  542.80  76484.28    337.00  40544.98       .00                 .00               60.00   3408.12    121.00  13616.64          1060.80 136194.94</t>
  </si>
  <si>
    <t>ELECTRICITY ADMIN            MR SD MAVUSO            26.50   2844.82     15.50   2399.71       .00                 .00                 .00       .00       .00       .00            42.00   5371.30    N</t>
  </si>
  <si>
    <t>ELECTRICITY ADMIN                                    26.50   2844.82     15.50   2399.71       .00                 .00                 .00       .00       .00       .00            42.00   5371.30</t>
  </si>
  <si>
    <t>ELECTRICITY DISTRIBUTION     MR DB GOMBA              7.00       .00     21.50   3328.63       .00                 .00                 .00       .00       .00       .00            28.50   4254.12    N</t>
  </si>
  <si>
    <t>ELECTRICITY DISTRIBUTION     MR L MBUYEPHI           24.00   6241.68      9.50   3294.22       .00                 .00                 .00       .00       .00       .00            33.50   9690.84    N</t>
  </si>
  <si>
    <t>ELECTRICITY DISTRIBUTION     MR X QHINGA             26.50   3077.05       .00       .00       .00                 .00                 .00       .00       .00       .00            26.50   3231.99    N</t>
  </si>
  <si>
    <t>ELECTRICITY DISTRIBUTION     MR AD SPHERE            20.00   2322.30       .00       .00       .00                 .00                 .00       .00       .00       .00            20.00   2439.68    N</t>
  </si>
  <si>
    <t>ELECTRICITY DISTRIBUTION     MR Z MATOMANA            3.00    509.18      7.00   1584.10       .00                 .00                 .00       .00       .00       .00            10.00   2093.28    N</t>
  </si>
  <si>
    <t>ELECTRICITY DISTRIBUTION     SN MATIWANA             10.00   1161.15       .00       .00       .00                 .00                 .00       .00       .00       .00            10.00   1255.05    N</t>
  </si>
  <si>
    <t>ELECTRICITY DISTRIBUTION     MR A JUJU               11.00   1277.27       .00       .00       .00                 .00                 .00       .00       .00       .00            11.00   1361.78    N</t>
  </si>
  <si>
    <t>ELECTRICITY DISTRIBUTION     MS N MKOKELI-NTLOKO     23.00   6422.87     15.50   5771.27       .00                 .00                 .00       .00       .00       .00            38.50  12334.99    N</t>
  </si>
  <si>
    <t>01 MAKANA MUNICIPALITY-SAL                OVERIME HOURS REPORT                  PRINTED ON 2024/02/1(10:43)  FOR 2024/01/25        PAGE     5</t>
  </si>
  <si>
    <t>ELECTRICITY DISTRIBUTION     MISS NY KALASE            .00       .00     33.00   5109.06       .00                 .00                 .00       .00     22.00   1703.02            55.00   6887.20    N</t>
  </si>
  <si>
    <t>ELECTRICITY DISTRIBUTION     MR M DUDA               30.50   3383.52     15.00   2298.24       .00                 .00                 .00       .00       .00       .00            45.50   5832.00    N</t>
  </si>
  <si>
    <t>ELECTRICITY DISTRIBUTION     MR VX GONGQA            40.00   5750.40       .00       .00       .00                 .00                 .00       .00       .00       .00            40.00   5895.95    N</t>
  </si>
  <si>
    <t>ELECTRICITY DISTRIBUTION     MR SA MAFANI             8.00   1021.44      9.00   1882.18       .00                 .00                 .00       .00      4.00    340.48            21.00   3244.10    Y</t>
  </si>
  <si>
    <t>ELECTRICITY DISTRIBUTION     MR DA DOUDES            18.50   2362.08     14.00   2383.36       .00                 .00                 .00       .00      7.00    595.84            39.50   5453.96    N</t>
  </si>
  <si>
    <t>ELECTRICITY DISTRIBUTION     MR MM NTSHOKO           23.00   2670.65     15.50   2399.71       .00                 .00                 .00       .00       .00       .00            38.50   5211.21    N</t>
  </si>
  <si>
    <t>ELECTRICITY DISTRIBUTION     MR S MTANA                .00       .00     40.00   6809.60       .00                 .00                 .00       .00     36.00   3064.32            76.00   9995.99    N</t>
  </si>
  <si>
    <t>ELECTRICITY DISTRIBUTION     MR AP HLUTHA            31.00   3958.08     15.00   1882.18       .00                 .00                 .00       .00       .00       .00            46.00   6042.15    N</t>
  </si>
  <si>
    <t>ELECTRICITY DISTRIBUTION     MR S LANGA              26.00   6761.82     10.00   3467.60       .00                 .00                 .00       .00       .00       .00            36.00  10389.05    N</t>
  </si>
  <si>
    <t>ELECTRICITY DISTRIBUTION     MISS NA MLOTANA         25.00   6501.75       .00       .00       .00                 .00                 .00       .00       .00       .00            25.00   6717.72    N</t>
  </si>
  <si>
    <t>ELECTRICITY DISTRIBUTION     MR TH HULUSHE           10.50   1309.30       .00       .00       .00                 .00                 .00       .00       .00       .00            10.50   1393.81    Y</t>
  </si>
  <si>
    <t>ELECTRICITY DISTRIBUTION     MR SC RAMBA             17.00   4421.19     23.00   8688.45       .00                 .00                 .00       .00       .00       .00            40.00  13227.02    N</t>
  </si>
  <si>
    <t>ELECTRICITY DISTRIBUTION     MISS N COSSIE           13.00   1405.95       .00       .00       .00                 .00                 .00       .00       .00       .00            13.00   1443.51    N</t>
  </si>
  <si>
    <t>ELECTRICITY DISTRIBUTION     MR M NGOJO              39.50   7198.28     10.00    985.50       .00                 .00                 .00       .00       .00       .00            49.50   8362.19    N</t>
  </si>
  <si>
    <t>ELECTRICITY DISTRIBUTION     MR N LUPUWANA           21.00   5461.47     19.00   6588.44       .00                 .00                 .00       .00       .00       .00            40.00  12279.97    N</t>
  </si>
  <si>
    <t>ELECTRICITY DISTRIBUTION     MR S SOMYA              32.00       .00      9.00   1474.89       .00                 .00                 .00       .00       .00       .00            41.00  12111.36    N</t>
  </si>
  <si>
    <t>ELECTRICITY DISTRIBUTION     MR KR NGONYAMA          24.50   6371.72       .00       .00       .00                 .00                 .00       .00       .00       .00            24.50   6545.44    N</t>
  </si>
  <si>
    <t>ELECTRICITY DISTRIBUTION     MR V MADINDA            39.50   3468.50     10.00    474.87       .00                 .00                 .00       .00       .00       .00            49.50   4164.04</t>
  </si>
  <si>
    <t>ELECTRICITY DISTRIBUTION     MR BB GOMBA              6.00    526.86      9.00   1053.72       .00                 .00                 .00       .00     12.50    731.75            27.50   2410.93</t>
  </si>
  <si>
    <t>ELECTRICITY DISTRIBUTION     MS BJ MATTHEWS          21.00   1844.01     19.00   2224.52       .00                 .00                 .00       .00       .00       .00            40.00   4251.64</t>
  </si>
  <si>
    <t>ELECTRICITY DISTRIBUTION     MR D BRUINTJIES         13.00   1141.53       .00       .00       .00                 .00                 .00       .00       .00       .00            13.00   1216.65</t>
  </si>
  <si>
    <t>ELECTRICITY DISTRIBUTION     MR S FESI               16.00   1404.96      7.00    819.56       .00                 .00                 .00       .00      8.00    468.32            31.00   2819.61</t>
  </si>
  <si>
    <t>ELECTRICITY DISTRIBUTION     MR M HEMPE              11.00    965.91     21.50   2517.22       .00                 .00                 .00       .00      2.00    117.08            34.50   3708.20</t>
  </si>
  <si>
    <t>ELECTRICITY DISTRIBUTION     MR LN KULATI              .00       .00       .00       .00       .00                 .00                 .00       .00       .00       .00              .00      9.39</t>
  </si>
  <si>
    <t>ELECTRICITY DISTRIBUTION     MR L KUPHU              20.00   1756.20     15.50   1814.74       .00                 .00                 .00       .00      6.00    351.24            41.50   4006.69</t>
  </si>
  <si>
    <t>ELECTRICITY DISTRIBUTION     MR CC MANYONTA          16.00   1404.96       .00       .00       .00                 .00                 .00       .00      6.00    351.24            22.00   1840.71</t>
  </si>
  <si>
    <t>ELECTRICITY DISTRIBUTION     MR X NGQAWANA            5.00    439.05     27.00   3161.16       .00                 .00                 .00       .00     27.00   1580.58            59.00   5326.34</t>
  </si>
  <si>
    <t>ELECTRICITY DISTRIBUTION     MR S SISWANA            13.00   1141.53       .00       .00       .00                 .00                 .00       .00       .00       .00            13.00   1216.65</t>
  </si>
  <si>
    <t>ELECTRICITY DISTRIBUTION                            644.50  93682.66    375.00  70013.22       .00                 .00                 .00       .00    130.50   9303.87          1150.00 188665.21</t>
  </si>
  <si>
    <t>01 MAKANA MUNICIPALITY-SAL                OVERIME HOURS REPORT                  PRINTED ON 2024/02/1(10:43)  FOR 2024/01/25        PAGE     6</t>
  </si>
  <si>
    <t>CORPORATE SERVICES           MISS NO LURWAYI          7.00    739.41       .00       .00       .00                 .00                 .00       .00       .00       .00             7.00    739.41</t>
  </si>
  <si>
    <t>CORPORATE SERVICES           MR M MTHANA             14.00   1229.34       .00       .00       .00                 .00                 .00       .00      8.00    468.32            22.00   1697.66</t>
  </si>
  <si>
    <t>CORPORATE SERVICES                                   21.00   1968.75       .00       .00       .00                 .00                 .00       .00      8.00    468.32            29.00   2437.07</t>
  </si>
  <si>
    <t>COMMUNITY HALLS              MR VM NQEBEYA            7.00   1133.06     24.50   5287.59       .00                 .00                 .00       .00     17.50   1888.43            49.00   8309.08</t>
  </si>
  <si>
    <t>COMMUNITY HALLS              MR L MSUTWANA           14.50   1724.34       .00       .00       .00                 .00                 .00       .00       .00       .00            14.50   1724.34</t>
  </si>
  <si>
    <t>COMMUNITY HALLS              MRS N MALGAS            15.50   1757.70     12.50   1890.00       .00                 .00                 .00       .00      3.00    226.80            31.00   3874.50</t>
  </si>
  <si>
    <t>COMMUNITY HALLS                                      37.00   4615.10     37.00   7177.59       .00                 .00                 .00       .00     20.50   2115.23            94.50  13907.92</t>
  </si>
  <si>
    <t>FINANCE ADMINISTRATION       MR L MAGALELA            7.00    893.76      9.00   1532.16       .00                 .00                 .00       .00       .00       .00            16.00   2454.09</t>
  </si>
  <si>
    <t>FINANCE ADMINISTRATION                                7.00    893.76      9.00   1532.16       .00                 .00                 .00       .00       .00       .00            16.00   2454.09</t>
  </si>
  <si>
    <t>CARAVAN PARK                 MR ZG MAGOPENI          22.00   2553.60     18.00   3404.80       .00                 .00                 .00       .00      5.00    425.60            45.00   6384.00    0</t>
  </si>
  <si>
    <t>CARAVAN PARK                                         22.00   2553.60     18.00   3404.80       .00                 .00                 .00       .00      5.00    425.60            45.00   6384.00</t>
  </si>
  <si>
    <t>CEMETERIES                   MR Z MATISO             13.00   1509.50     27.00   4180.14       .00                 .00                 .00       .00     12.00    928.92            52.00   6618.56</t>
  </si>
  <si>
    <t>CEMETERIES                   MR SE KULA                .00       .00     13.00   2266.16       .00                 .00                 .00       .00     30.00   2614.80            43.00   4880.96</t>
  </si>
  <si>
    <t>CEMETERIES                   MS V DYANTYI            28.00   2902.88     15.00   2322.30       .00                 .00                 .00       .00      8.00    619.28            51.00   5844.46</t>
  </si>
  <si>
    <t>CEMETERIES                                           41.00   4412.38     55.00   8768.60       .00                 .00                 .00       .00     50.00   4163.00           146.00  17343.98</t>
  </si>
  <si>
    <t>COMMONAGE                    MS N SEPTEMBER          17.00   2021.64     12.00   2536.96       .00                 .00                 .00       .00     12.00    951.36            41.00   5509.96</t>
  </si>
  <si>
    <t>COMMONAGE                    MR PZ NDWAYANA          13.00   1373.19     27.00   3802.68       .00                 .00                 .00       .00     12.00    845.04            52.00   6020.91</t>
  </si>
  <si>
    <t>COMMONAGE                    MR A NQUMA              13.00   1373.19     27.00   4397.48       .00                 .00                 .00       .00     12.00    845.04            52.00   6615.71</t>
  </si>
  <si>
    <t>COMMONAGE                                            43.00   4768.02     66.00  10737.12       .00                 .00                 .00       .00     36.00   2641.44           145.00  18146.58</t>
  </si>
  <si>
    <t>DOMESTIC REFUSE              MR MZ NAZO                .00       .00       .00       .00       .00                 .00                 .00       .00      6.00    924.00             6.00    924.00    0</t>
  </si>
  <si>
    <t>DOMESTIC REFUSE              AJ MABINDISA              .00       .00     14.00   2167.48       .00                 .00                 .00       .00     10.00    774.10            24.00   2941.58    0</t>
  </si>
  <si>
    <t>DOMESTIC REFUSE              MR SC JALI              19.00   2206.19     24.50   3251.22       .00                 .00                 .00       .00     16.00   1238.56            59.50   6695.97</t>
  </si>
  <si>
    <t>DOMESTIC REFUSE              MR MD HLALOWA           31.00   4225.20     22.00       .00       .00                 .00                 .00       .00       .00       .00            53.00   4225.20</t>
  </si>
  <si>
    <t>01 MAKANA MUNICIPALITY-SAL                OVERIME HOURS REPORT                  PRINTED ON 2024/02/1(10:43)  FOR 2024/01/25        PAGE     7</t>
  </si>
  <si>
    <t>DOMESTIC REFUSE                                      50.00   6431.39     60.50   5418.70       .00                 .00                 .00       .00     32.00   2936.66           142.50  14786.75</t>
  </si>
  <si>
    <t>PARKS ADMIN                  MR S NGCESE              3.00    857.93     18.00   6863.40       .00                 .00                 .00       .00     18.00   3431.70            39.00  11153.03</t>
  </si>
  <si>
    <t>PARKS ADMIN                  MR T DLALANI            13.00   5437.59     27.00  14635.40       .00                 .00                 .00       .00     12.00   2900.04            52.00  22973.03</t>
  </si>
  <si>
    <t>PARKS ADMIN                                          16.00   6295.52     45.00  21498.80       .00                 .00                 .00       .00     30.00   6331.74            91.00  34126.06</t>
  </si>
  <si>
    <t>PARKS TRANSPORT              MR M MAGWALA            23.00   3079.47      3.00    724.07       .00                 .00                 .00       .00      3.00    267.78            29.00   4071.32</t>
  </si>
  <si>
    <t>PARKS TRANSPORT              MISS NO NDWAYANA        25.00   2640.75     15.00   2112.60       .00                 .00                 .00       .00      5.00    352.10            45.00   5105.45</t>
  </si>
  <si>
    <t>PARKS TRANSPORT                                      48.00   5720.22     18.00   2836.67       .00                 .00                 .00       .00      8.00    619.88            74.00   9176.77</t>
  </si>
  <si>
    <t>FIRE CONTROL                 MR VD VATELA              .00       .00       .00       .00       .00                 .00               24.00   1746.96     12.00   1746.84            36.00   4282.56    Y</t>
  </si>
  <si>
    <t>FIRE CONTROL                 MR FM MAPALING            .00       .00       .00       .00       .00                 .00               24.00   2014.08     36.00   6042.24            60.00   8957.76    Y</t>
  </si>
  <si>
    <t>FIRE CONTROL                 MR GH FELIX               .00       .00       .00       .00       .00                 .00               24.00   1551.60     12.00   1551.60            36.00   5556.24    Y</t>
  </si>
  <si>
    <t>FIRE CONTROL                 MR M MANKAYI              .00       .00       .00       .00       .00                 .00               24.00   1551.60     36.00   4654.80            60.00   7107.84    Y</t>
  </si>
  <si>
    <t>FIRE CONTROL                 MR MR NTSHO              8.00   1746.84       .00       .00       .00                 .00               36.00   2620.44     36.00   5240.52            80.00  10396.56    Y</t>
  </si>
  <si>
    <t>FIRE CONTROL                 MISS N NGQAKAYI           .00       .00       .00       .00       .00                 .00               24.00   1746.96     36.00   5240.52            60.00  18369.96    Y</t>
  </si>
  <si>
    <t>FIRE CONTROL                 MR MEB BOOI               .00       .00       .00       .00       .00                 .00                 .00       .00     36.00   4585.68            36.00   5036.40    Y</t>
  </si>
  <si>
    <t>FIRE CONTROL                 MR AT BOMA                .00       .00       .00       .00       .00                 .00               36.00   2538.72     36.00   5077.08            72.00   8404.56    Y</t>
  </si>
  <si>
    <t>FIRE CONTROL                 MR MM MANCAM             8.00   1692.36       .00       .00       .00                 .00               24.00   1692.48     36.00   5077.08            68.00   9363.36    Y</t>
  </si>
  <si>
    <t>FIRE CONTROL                 MR M MARAWU               .00       .00       .00       .00       .00                 .00               24.00   1445.04     36.00   4335.12            60.00   6681.60    Y</t>
  </si>
  <si>
    <t>FIRE CONTROL                 MRS PL MBANE              .00       .00       .00       .00       .00                 .00               29.00   2045.08     24.00   3384.72            53.00   6105.88    Y</t>
  </si>
  <si>
    <t>FIRE CONTROL                 MRS NP NGCESE             .00       .00       .00       .00       .00                 .00               36.00   2421.00     36.00   4842.00            72.00   8051.76    Y</t>
  </si>
  <si>
    <t>FIRE CONTROL                 MR ZC NDOLO               .00       .00       .00       .00       .00                 .00               12.00    743.16     12.00   1486.20            24.00   2680.08    Y</t>
  </si>
  <si>
    <t>FIRE CONTROL                 MS NJ SIKO                .00       .00       .00       .00       .00                 .00               24.00   1549.68     24.00   3099.36            48.00   5099.76    Y</t>
  </si>
  <si>
    <t>FIRE CONTROL                 MR NA SCHEEPERS           .00       .00       .00       .00       .00                 .00               36.00   2499.12     24.00   3331.92            60.00   6619.80    Y</t>
  </si>
  <si>
    <t>FIRE CONTROL                 MS NVM MKELE              .00       .00       .00       .00       .00                 .00               24.00   1551.60     36.00   4654.80            60.00   6995.16    Y</t>
  </si>
  <si>
    <t>FIRE CONTROL                 MR JI POTBERG             .00       .00       .00       .00       .00                 .00               36.00   2239.20     24.00   2985.60            60.00   5900.88    Y</t>
  </si>
  <si>
    <t>FIRE CONTROL                 MS T SOBIKWA              .00       .00       .00       .00       .00                 .00               36.00   1809.00     24.00   2412.00            60.00   4897.08</t>
  </si>
  <si>
    <t>FIRE CONTROL                 MRS NJ SOMEKETA           .00       .00       .00       .00       .00                 .00               24.00   1848.00     12.00   1848.00            52.00   4597.44    Y</t>
  </si>
  <si>
    <t>FIRE CONTROL                 MR T KASPER               .00       .00       .00       .00       .00                 .00               24.00   1458.00     36.00   4373.64            60.00   6507.72    Y</t>
  </si>
  <si>
    <t>01 MAKANA MUNICIPALITY-SAL                OVERIME HOURS REPORT                  PRINTED ON 2024/02/1(10:43)  FOR 2024/01/25        PAGE     8</t>
  </si>
  <si>
    <t>FIRE CONTROL                 MR D MKHAZA               .00       .00       .00       .00       .00                 .00                 .00       .00     24.00   2915.76            24.00   3366.48    Y</t>
  </si>
  <si>
    <t>FIRE CONTROL                 MR AS NQOKOQA             .00       .00       .00       .00       .00                 .00               36.00   2462.40     12.00   1641.48            48.00   4554.60    Y</t>
  </si>
  <si>
    <t>FIRE CONTROL                 MRS VJ JEZI              8.00   1206.00       .00       .00       .00                 .00               36.00   1809.00     36.00   3618.00            80.00   7421.76    Y</t>
  </si>
  <si>
    <t>FIRE CONTROL                 MR L SONGONGO             .00       .00       .00       .00       .00                 .00                 .00       .00       .00       .00              .00    112.68    Y</t>
  </si>
  <si>
    <t>FIRE CONTROL                 MR NT TLANJENI            .00       .00       .00       .00       .00                 .00               36.00   2187.00     12.00   1457.88            48.00   4095.60    Y</t>
  </si>
  <si>
    <t>FIRE CONTROL                 MS NC HAARMANS           8.00   1206.00       .00       .00       .00                 .00               24.00   1206.00     12.00   1206.00            44.00   4519.44</t>
  </si>
  <si>
    <t>FIRE CONTROL                 MS F BOOI                 .00       .00       .00       .00       .00                 .00               24.00   1206.00     36.00   3618.00            60.00   5725.44</t>
  </si>
  <si>
    <t>FIRE CONTROL                 MR BL LOMBO               .00       .00       .00       .00       .00                 .00               24.00   1150.08     12.00   1150.08            36.00   2976.24</t>
  </si>
  <si>
    <t>FIRE CONTROL                 MR EA BOBATYANI          8.00   1123.08       .00       .00       .00                 .00               24.00   1123.20     12.00   1123.08            44.00   4270.80</t>
  </si>
  <si>
    <t>FIRE CONTROL                                         40.00   6974.28       .00       .00       .00                 .00              725.00  46215.40    720.00  92700.00          1501.00 178655.44</t>
  </si>
  <si>
    <t>PUBLIC HEALTH                MR Z MPIYANE             3.50    527.63       .00       .00       .00                 .00                 .00       .00      6.00    603.00             9.50   1130.63</t>
  </si>
  <si>
    <t>PUBLIC HEALTH                                         3.50    527.63       .00       .00       .00                 .00                 .00       .00      6.00    603.00             9.50   1130.63</t>
  </si>
  <si>
    <t>NURSERY                      MS TZ MTHWAKO           29.00   2957.65     24.00   1690.08       .00                 .00                 .00       .00     24.00   1690.08            77.00   6337.81</t>
  </si>
  <si>
    <t>NURSERY                                              29.00   2957.65     24.00   1690.08       .00                 .00                 .00       .00     24.00   1690.08            77.00   6337.81</t>
  </si>
  <si>
    <t>SANITATION GENERAL           MR JL THOMAS            17.50   4042.50      4.00   1232.00       .00                 .00                 .00       .00       .00       .00            21.50   5274.50</t>
  </si>
  <si>
    <t>SANITATION GENERAL           MR W GORA                4.00    464.46      8.00   1238.56       .00                 .00                 .00       .00     16.50   1277.27            28.50   2980.29</t>
  </si>
  <si>
    <t>SANITATION GENERAL           MR X KUNIRI              6.50    754.75      8.00   1238.56       .00                 .00                 .00       .00     16.50   1277.27            31.00   3270.58</t>
  </si>
  <si>
    <t>SANITATION GENERAL           MR S JACK               12.50   1451.44      4.00    619.28       .00                 .00                 .00       .00       .00       .00            16.50   2070.72</t>
  </si>
  <si>
    <t>SANITATION GENERAL           MR YS JONGILE           22.00   3088.47      8.00   1497.44       .00                 .00                 .00       .00     11.00   1029.49            41.00   5615.40</t>
  </si>
  <si>
    <t>SANITATION GENERAL           MR ZE NZWANA             1.00    116.12      4.00    619.28       .00                 .00                 .00       .00      8.00    619.28            13.00   1354.68</t>
  </si>
  <si>
    <t>SANITATION GENERAL           MR M MVULA              12.50   1840.13      4.00    785.12       .00                 .00                 .00       .00     17.00   1668.38            33.50   4293.63</t>
  </si>
  <si>
    <t>SANITATION GENERAL           MISS NP MTHATHI          8.50    897.86      8.00   1126.72       .00                 .00                 .00       .00     12.00    845.04            28.50   2869.62</t>
  </si>
  <si>
    <t>SANITATION GENERAL           MRS L ZATHU               .00       .00       .00       .00       .00                 .00                 .00       .00      4.00    281.68             4.00    281.68</t>
  </si>
  <si>
    <t>SANITATION GENERAL                                   84.50  12655.73     48.00   8356.96       .00                 .00                 .00       .00     85.00   6998.41           217.50  28011.10</t>
  </si>
  <si>
    <t>TRAFFIC                      MRS Z MASETI            12.00   2976.31       .00       .00       .00                 .00                 .00       .00       .00       .00            12.00   3051.43</t>
  </si>
  <si>
    <t>01 MAKANA MUNICIPALITY-SAL                OVERIME HOURS REPORT                  PRINTED ON 2024/02/1(10:43)  FOR 2024/01/25        PAGE     9</t>
  </si>
  <si>
    <t>TRAFFIC                      MR SN WALTERS             .00       .00      2.00   1406.49       .00                 .00                 .00       .00      9.00   1560.42            11.00   3042.03</t>
  </si>
  <si>
    <t>TRAFFIC                      MISS L MACKENZIE        10.00   2203.06     11.00   3851.56       .00                 .00                 .00       .00      7.00   1028.09            28.00   7204.78</t>
  </si>
  <si>
    <t>TRAFFIC                      MR FP OERSON            10.00   2201.10     22.00   6456.56       .00                 .00               13.00    953.81      9.00   1320.66            54.00  11026.03</t>
  </si>
  <si>
    <t>TRAFFIC                      MR STM JACOBS           10.00   2203.05     12.00   3524.88       .00                 .00                 .00       .00      9.00   1321.83            31.00   7049.76</t>
  </si>
  <si>
    <t>TRAFFIC                      MR EG SIAS              17.00   4021.35      5.00   1577.00       .00                 .00                 .00       .00       .00       .00            22.00   5673.47</t>
  </si>
  <si>
    <t>TRAFFIC                      MS Z MBULALI            10.00   1822.35     20.00   4859.60       .00                 .00               11.00    668.25      7.00    850.43            48.00   8332.09</t>
  </si>
  <si>
    <t>TRAFFIC                      MR UR AUSTIN             3.00    546.71     23.00  10205.16       .00                 .00                 .00       .00       .00       .00            26.00  10883.33</t>
  </si>
  <si>
    <t>TRAFFIC                      MR KG REDCLIFFE         10.00   1822.35     18.00   4373.64       .00                 .00                 .00       .00     12.00   1457.88            40.00   7785.33</t>
  </si>
  <si>
    <t>TRAFFIC                      MS NZ MPAMBANI          10.00   1822.35     18.00   4373.64       .00                 .00               11.00    668.25      7.00    850.43            46.00   7846.13</t>
  </si>
  <si>
    <t>TRAFFIC                                              92.00  19618.63    131.00  40628.53       .00                 .00               35.00   2290.31     60.00   8389.74           318.00  71894.38</t>
  </si>
  <si>
    <t>SPORTS GROUNDS               MR DP ZANI              18.00   2298.24     20.00   3404.80       .00                 .00                 .00       .00       .00       .00            38.00   5703.04</t>
  </si>
  <si>
    <t>SPORTS GROUNDS               MR A MANTLA             13.00   1509.50     27.00   4180.14       .00                 .00                 .00       .00     12.00    928.92            52.00   6618.56</t>
  </si>
  <si>
    <t>SPORTS GROUNDS               MISS NJ PLANGA          20.00   2112.60      9.00   1416.26       .00                 .00                 .00       .00      9.00    633.78            38.00   4162.64</t>
  </si>
  <si>
    <t>SPORTS GROUNDS               MR NG GEORGE            27.00   2920.05     12.00   1730.40       .00                 .00                 .00       .00     12.00    865.20            51.00   5515.65</t>
  </si>
  <si>
    <t>SPORTS GROUNDS               MR L BUDAZA             17.00   1838.55      9.00   1297.80       .00                 .00                 .00       .00       .00       .00            26.00   3136.35</t>
  </si>
  <si>
    <t>SPORTS GROUNDS               MR M GOLIATH            49.00   1690.08     24.00   3380.16       .00                 .00                 .00       .00     12.00    845.04            85.00   5915.28</t>
  </si>
  <si>
    <t>SPORTS GROUNDS               MR S NDZANZDE           32.50   2059.79     21.00   2887.22       .00                 .00                 .00       .00      8.00    563.36            61.50   4947.01</t>
  </si>
  <si>
    <t>SPORTS GROUNDS                                      176.50  14428.81    122.00  18296.78       .00                 .00                 .00       .00     53.00   3836.30           351.50  35998.53</t>
  </si>
  <si>
    <t>STR ISLANDS &amp; VERGES         MR MW KONDILE           22.00   2834.37     18.00   3092.04       .00                 .00                 .00       .00      5.00    429.45            45.00   5926.41    0</t>
  </si>
  <si>
    <t>STR ISLANDS &amp; VERGES         MISS JV NZAYO           16.50   2261.90     24.00   4295.33       .00                 .00                 .00       .00     12.00   1096.68            52.50   7653.91</t>
  </si>
  <si>
    <t>STR ISLANDS &amp; VERGES         MR RV NQOLA             15.00   2008.35     18.00   3213.36       .00                 .00                 .00       .00      5.00    446.30            38.00   5668.01</t>
  </si>
  <si>
    <t>STR ISLANDS &amp; VERGES         MRS TR STAMPER-BUWA     22.00   3015.87     11.00   2010.58       .00                 .00                 .00       .00      8.00    731.12            41.00   5757.57</t>
  </si>
  <si>
    <t>STR ISLANDS &amp; VERGES         MR M MADYO               7.00    982.70      5.00    935.90       .00                 .00                 .00       .00      7.00    655.13            19.00   2573.73</t>
  </si>
  <si>
    <t>STR ISLANDS &amp; VERGES         MR LR DYALOYI           22.00   2678.94     18.00   2922.48       .00                 .00                 .00       .00       .00       .00            40.00   5601.42</t>
  </si>
  <si>
    <t>STR ISLANDS &amp; VERGES         MS N MZOZOYANA          25.00   3044.25     15.00   2606.82       .00                 .00                 .00       .00      5.00    405.90            45.00   6056.97</t>
  </si>
  <si>
    <t>STR ISLANDS &amp; VERGES         MR WA DURUWE            15.00   3226.95     25.00   7171.00       .00                 .00                 .00       .00       .00       .00            40.00  10397.95</t>
  </si>
  <si>
    <t>STR ISLANDS &amp; VERGES         MR L MALETHE            22.00   2554.53     18.00   2786.76       .00                 .00                 .00       .00      5.00    387.05            45.00   5341.29</t>
  </si>
  <si>
    <t>STR ISLANDS &amp; VERGES         MS NP DAVANI              .00       .00     24.00   3380.16       .00                 .00                 .00       .00     12.00    845.04            36.00   3380.16</t>
  </si>
  <si>
    <t>01 MAKANA MUNICIPALITY-SAL                OVERIME HOURS REPORT                  PRINTED ON 2024/02/1(10:43)  FOR 2024/01/25        PAGE    10</t>
  </si>
  <si>
    <t>STR ISLANDS &amp; VERGES                                166.50  22607.86    176.00  32414.43       .00                 .00                 .00       .00     59.00   4996.67           401.50  58357.42</t>
  </si>
  <si>
    <t>EXECUTIVE MAYOR              MR AA ADAM              35.00   8478.24       .00       .00       .00                 .00                 .00       .00       .00       .00            35.00   8478.24</t>
  </si>
  <si>
    <t>EXECUTIVE MAYOR                                      35.00   8478.24       .00       .00       .00                 .00                 .00       .00       .00       .00            35.00   8478.24</t>
  </si>
  <si>
    <t>3586.80 500905.45   2355.50 394521.82       .00                 .00             1036.00  66312.15   1858.00 210119.48          8926.301242928.51</t>
  </si>
  <si>
    <t>FX MAKANA MUNICIPALITY-SAL                OVERIME HOURS REPORT                  PRINTED ON 2024/03/1(13:43)  FOR 2024/02/23        PAGE     1</t>
  </si>
  <si>
    <t>TECHNICAL ADMINISTRATION     MR MV TABATA            34.00   4140.18     35.00    974.16       .00                 .00                 .00       .00       .00       .00            69.00   5114.34    N</t>
  </si>
  <si>
    <t>TECHNICAL ADMINISTRATION                             34.00   4140.18     35.00    974.16       .00                 .00                 .00       .00       .00       .00            69.00   5114.34</t>
  </si>
  <si>
    <t>ENG DISTR PLANT              MR MG BUDAZA            34.00   4644.60      7.00       .00       .00                 .00                 .00       .00       .00       .00            41.00   4644.60    N</t>
  </si>
  <si>
    <t>ENG DISTR PLANT              MR Z PAYI               13.00   1509.50      6.00    928.92       .00                 .00                 .00       .00       .00       .00            19.00   2438.42    N</t>
  </si>
  <si>
    <t>ENG DISTR PLANT                                      47.00   6154.10     13.00    928.92       .00                 .00                 .00       .00       .00       .00            60.00   7083.02</t>
  </si>
  <si>
    <t>ENG DISTR WORKSHOPS          MR SA MASOMA             5.50   1688.86       .00       .00       .00                 .00                 .00       .00       .00       .00             5.50   1740.51</t>
  </si>
  <si>
    <t>ENG DISTR WORKSHOPS          MR SF MGXOTENI            .00       .00      3.00    724.07       .00                 .00                 .00       .00       .00       .00             3.00    724.07</t>
  </si>
  <si>
    <t>ENG DISTR WORKSHOPS          MR SM MARDON             6.50    829.92       .00       .00       .00                 .00                 .00       .00       .00       .00             6.50    839.31</t>
  </si>
  <si>
    <t>ENG DISTR WORKSHOPS                                  12.00   2518.78      3.00    724.07       .00                 .00                 .00       .00       .00       .00            15.00   3303.89</t>
  </si>
  <si>
    <t>ENG PAIL REMOVALS            MR S MELANI             13.00   1509.50      6.00    928.92       .00                 .00                 .00       .00       .00       .00            19.00   2438.42    N</t>
  </si>
  <si>
    <t>ENG PAIL REMOVALS            MR VH NQEBEYA           13.00   1509.50      6.00    928.92       .00                 .00                 .00       .00       .00       .00            19.00   2438.42    N</t>
  </si>
  <si>
    <t>ENG PAIL REMOVALS            MR ZJ ZWENI               .00       .00       .00       .00       .00                 .00                 .00       .00       .00       .00              .00    450.72    Y</t>
  </si>
  <si>
    <t>ENG PAIL REMOVALS            MR L NAZO               16.00   1690.08      4.00    563.36       .00                 .00                 .00       .00       .00       .00            20.00   2253.44    Y</t>
  </si>
  <si>
    <t>ENG PAIL REMOVALS            MR MK JACISA            33.00   3485.79     20.00    985.88       .00                 .00                 .00       .00       .00       .00            53.00   4471.67    N</t>
  </si>
  <si>
    <t>ENG PAIL REMOVALS            MR V DOLO               34.00   3591.42      7.00    845.04       .00                 .00                 .00       .00       .00       .00            41.00   4436.46    N</t>
  </si>
  <si>
    <t>ENG PAIL REMOVALS            MR TH KAMANA            34.00   3591.42      7.00    845.04       .00                 .00                 .00       .00       .00       .00            41.00   4436.46    N</t>
  </si>
  <si>
    <t>ENG PAIL REMOVALS            MR SM MONKIE            34.00   3591.42      7.00    845.04       .00                 .00                 .00       .00       .00       .00            41.00   4436.46    N</t>
  </si>
  <si>
    <t>ENG PAIL REMOVALS            MR ME KULA              11.00   1161.93      6.00    845.04       .00                 .00                 .00       .00       .00       .00            17.00   2006.97    N</t>
  </si>
  <si>
    <t>ENG PAIL REMOVALS            MR BR MGQOBELE           9.00    950.67       .00       .00       .00                 .00                 .00       .00       .00       .00             9.00    950.67    Y</t>
  </si>
  <si>
    <t>ENG PAIL REMOVALS                                   197.00  21081.73     63.00   6787.24       .00                 .00                 .00       .00       .00       .00           260.00  28319.69</t>
  </si>
  <si>
    <t>ENG SEWER ADMIN              MR S THETHANI           66.00   7464.00       .00       .00       .00                 .00               24.00   1492.80       .00       .00            90.00   8956.80    N</t>
  </si>
  <si>
    <t>ENG SEWER ADMIN              MR S NASE               36.00   6717.60     12.00    995.20       .00                 .00                 .00       .00       .00       .00            48.00   7712.80    N</t>
  </si>
  <si>
    <t>ENG SEWER ADMIN              MR T RALO               16.00   1690.08      4.00    563.36       .00                 .00                 .00       .00       .00       .00            20.00   2253.44    Y</t>
  </si>
  <si>
    <t>ENG SEWER ADMIN              MR M VAMVA              34.00   6195.99      7.00   1457.88       .00                 .00                 .00       .00       .00       .00            41.00   7653.87    N</t>
  </si>
  <si>
    <t>ENG SEWER ADMIN              MR A ZUZANI             11.00   2004.59      6.00   1457.88       .00                 .00                 .00       .00       .00       .00            17.00   3462.47    N</t>
  </si>
  <si>
    <t>FX MAKANA MUNICIPALITY-SAL                OVERIME HOURS REPORT                  PRINTED ON 2024/03/1(13:43)  FOR 2024/02/23        PAGE     2</t>
  </si>
  <si>
    <t>ENG SEWER ADMIN                                     163.00  24072.26     29.00   4474.32       .00                 .00               24.00   1492.80       .00       .00           216.00  30039.38</t>
  </si>
  <si>
    <t>ENG DISPOSAL WORKS           MR M MZIZI              11.00   1738.61     11.00   2318.14       .00                 .00               24.00   1264.56       .00       .00            46.00   6222.75    N</t>
  </si>
  <si>
    <t>ENG DISPOSAL WORKS           MR SC NZWANA              .00       .00       .00       .00       .00                 .00               12.00    617.40       .00       .00            12.00    617.40    N</t>
  </si>
  <si>
    <t>ENG DISPOSAL WORKS           MR M SPEELMAN            5.00    580.58      5.00    774.10       .00                 .00                 .00       .00       .00       .00            10.00   1354.68    Y</t>
  </si>
  <si>
    <t>ENG DISPOSAL WORKS           MR SG NKOLONGO          44.00   7464.00     11.00       .00       .00                 .00               24.00   1492.80       .00       .00            79.00   8956.80    N</t>
  </si>
  <si>
    <t>ENG DISPOSAL WORKS           MR S METHUSI            18.00   6222.69      5.00   2304.70       .00                 .00                 .00       .00       .00       .00            23.00   8527.39    N</t>
  </si>
  <si>
    <t>ENG DISPOSAL WORKS           MRS S SOMAGU            44.00   8812.20       .00       .00       .00                 .00               12.00    881.28       .00       .00            56.00   9693.48    N</t>
  </si>
  <si>
    <t>ENG DISPOSAL WORKS           MR W SOKE               10.00   2480.25      2.00   1341.35       .00                 .00                 .00       .00       .00       .00            12.00   3821.60    Y</t>
  </si>
  <si>
    <t>ENG DISPOSAL WORKS           MR L PLANGA               .00       .00       .00       .00       .00                 .00               24.00    929.04       .00       .00            24.00   1830.48    N</t>
  </si>
  <si>
    <t>ENG DISPOSAL WORKS           MR MS MAZUNGULA         33.00   3924.36     11.00   1109.92       .00                 .00               24.00    951.36     12.00    951.36            80.00   6937.00</t>
  </si>
  <si>
    <t>ENG DISPOSAL WORKS                                  181.00  32912.77     69.00  11228.37       .00                 .00              120.00   6136.44     12.00    951.36           382.00  53031.82</t>
  </si>
  <si>
    <t>ENG SEWER RETICULATION       MR R FRANCIS            44.00   9240.00       .00       .00       .00                 .00               24.00   1848.00     12.00   1848.00            80.00  12936.00    N</t>
  </si>
  <si>
    <t>ENG SEWER RETICULATION       MR JR RALO              20.00   2322.30      5.00    774.10       .00                 .00                 .00       .00       .00       .00            25.00   3096.40    N</t>
  </si>
  <si>
    <t>ENG SEWER RETICULATION       MR ME NTLANJENI         24.00  14256.90     13.00   3859.73       .00                 .00                 .00       .00       .00       .00            37.00  18116.63    N</t>
  </si>
  <si>
    <t>ENG SEWER RETICULATION       MR N KRIEL              46.00   4756.80      3.00       .00       .00                 .00                 .00       .00       .00       .00            49.00   4756.80</t>
  </si>
  <si>
    <t>ENG SEWER RETICULATION                              139.00  31156.58     26.00   5407.93       .00                 .00               24.00   1848.00     12.00   1848.00           201.00  40260.51</t>
  </si>
  <si>
    <t>ENG STR FOOTPATHS GUTTERS    MR SE KONDILE           32.00   3805.44      4.00    634.24       .00                 .00                 .00       .00       .00       .00            36.00   4439.68</t>
  </si>
  <si>
    <t>ENG STR FOOTPATHS GUTTERS                            32.00   3805.44      4.00    634.24       .00                 .00                 .00       .00       .00       .00            36.00   4439.68</t>
  </si>
  <si>
    <t>PROPERTIES &amp; ESTATES         MR LA NOGXABELA         40.00   8605.20       .00       .00       .00                 .00                 .00       .00       .00       .00            40.00   8605.20</t>
  </si>
  <si>
    <t>PROPERTIES &amp; ESTATES                                 40.00   8605.20       .00       .00       .00                 .00                 .00       .00       .00       .00            40.00   8605.20</t>
  </si>
  <si>
    <t>WATER CONSERVATION PURIF     MR MM MAKOMBE           19.00   3545.40      6.00   1492.80       .00                 .00                 .00       .00       .00       .00            25.00   5038.20    N</t>
  </si>
  <si>
    <t>WATER CONSERVATION PURIF     MR TJ JILANA            36.00   5689.98     12.00    842.96       .00                 .00               24.00   1264.56     12.00   1264.44            84.00  10414.10    N</t>
  </si>
  <si>
    <t>WATER CONSERVATION PURIF     MR Z NGUMBELA           29.00   3367.34      5.00    774.10       .00                 .00                 .00       .00       .00       .00            34.00   4141.44    N</t>
  </si>
  <si>
    <t>FX MAKANA MUNICIPALITY-SAL                OVERIME HOURS REPORT                  PRINTED ON 2024/03/1(13:43)  FOR 2024/02/23        PAGE     3</t>
  </si>
  <si>
    <t>WATER CONSERVATION PURIF     MS KM MADINDA             .00       .00       .00       .00       .00                 .00                 .00       .00       .00       .00              .00    901.44    Y</t>
  </si>
  <si>
    <t>WATER CONSERVATION PURIF     MS N MNGXUMA            16.00   2985.60     24.00   5971.20       .00                 .00                 .00       .00       .00       .00            40.00   8956.80    N</t>
  </si>
  <si>
    <t>WATER CONSERVATION PURIF     MR NM NDOLO             34.00   6495.36     10.00   1528.32       .00                 .00                 .00       .00       .00       .00            44.00   8023.68    N</t>
  </si>
  <si>
    <t>WATER CONSERVATION PURIF     MR MG FAKU              34.00   3855.60     10.00    907.20       .00                 .00                 .00       .00       .00       .00            44.00   4762.80    N</t>
  </si>
  <si>
    <t>WATER CONSERVATION PURIF     MR B SPEELMAN           23.00   2608.20     12.50   1890.00       .00                 .00                 .00       .00       .00       .00            35.50   4498.20    N</t>
  </si>
  <si>
    <t>WATER CONSERVATION PURIF     MR X NTETHE             13.00   1474.20     14.00   2116.80       .00                 .00                 .00       .00       .00       .00            27.00   3591.00    N</t>
  </si>
  <si>
    <t>WATER CONSERVATION PURIF     MR M SKAAP               5.00    567.00       .00       .00       .00                 .00                 .00       .00       .00       .00             5.00    567.00    N</t>
  </si>
  <si>
    <t>WATER CONSERVATION PURIF     MR A HELENI               .00       .00       .00       .00       .00                 .00                 .00       .00       .00       .00              .00    901.44    Y</t>
  </si>
  <si>
    <t>WATER CONSERVATION PURIF     MR M TOKOTA             34.00   6344.40      7.00   1492.80       .00                 .00                 .00       .00       .00       .00            41.00   7837.20    N</t>
  </si>
  <si>
    <t>WATER CONSERVATION PURIF     MR T BAVUMA               .00       .00       .00       .00       .00                 .00               12.00    475.68       .00       .00            12.00    926.40    Y</t>
  </si>
  <si>
    <t>WATER CONSERVATION PURIF     MR M MBEKELE             5.00    567.00      5.00    756.00       .00                 .00                 .00       .00       .00       .00            10.00   1323.00    Y</t>
  </si>
  <si>
    <t>WATER CONSERVATION PURIF     MR MI KOM               27.00   3061.80      9.00   1360.80       .00                 .00                 .00       .00       .00       .00            36.00   4422.60    N</t>
  </si>
  <si>
    <t>WATER CONSERVATION PURIF     MR J LEON               32.00   5976.96     12.00   1992.32       .00                 .00                 .00       .00       .00       .00            44.00   7969.28    N</t>
  </si>
  <si>
    <t>WATER CONSERVATION PURIF     MR X SODLADLA           20.00   2112.60     21.00   2957.64       .00                 .00                 .00       .00       .00       .00            41.00   5070.24    Y</t>
  </si>
  <si>
    <t>WATER CONSERVATION PURIF     MR AS BOTILE              .00       .00       .00       .00       .00                 .00               24.00   1206.00       .00       .00            24.00   1882.08    Y</t>
  </si>
  <si>
    <t>WATER CONSERVATION PURIF     MR OO MBOMBO            48.00   4756.80       .00       .00       .00                 .00               36.00   1427.04       .00       .00            84.00   7197.96    N</t>
  </si>
  <si>
    <t>WATER CONSERVATION PURIF                            375.00  53408.24    147.50  24082.94       .00                 .00               96.00   4373.28     12.00   1264.44           630.50  88424.86</t>
  </si>
  <si>
    <t>WATER JAMES KLEYNHANS        MR ZR ADAM                .00       .00       .00       .00       .00                 .00               24.00   1579.68     12.00   1579.56            36.00   3835.32    Y</t>
  </si>
  <si>
    <t>WATER JAMES KLEYNHANS        MR L KAHLA              12.00   3956.22     12.00   5274.96       .00                 .00                 .00       .00       .00       .00            24.00   9456.54    Y</t>
  </si>
  <si>
    <t>WATER JAMES KLEYNHANS        MS N GONGQOBE             .00       .00       .00       .00       .00                 .00               48.00   3696.00       .00       .00            48.00   4372.08    Y</t>
  </si>
  <si>
    <t>WATER JAMES KLEYNHANS        MR SS MTONGA            32.00   9595.68      4.00   1599.28       .00                 .00                 .00       .00       .00       .00            36.00  11194.96    N</t>
  </si>
  <si>
    <t>WATER JAMES KLEYNHANS        MR ME BANISI              .00       .00       .00       .00       .00                 .00               24.00   1492.80       .00       .00            24.00   1943.52    Y</t>
  </si>
  <si>
    <t>WATER JAMES KLEYNHANS        MR MN MANTLA            24.00   4478.40       .00       .00       .00                 .00               48.00   2985.60       .00       .00            72.00   8365.44    N</t>
  </si>
  <si>
    <t>WATER JAMES KLEYNHANS        MR NL SMILE             36.00   6717.60       .00       .00       .00                 .00               24.00   1492.80       .00       .00            60.00   9111.84</t>
  </si>
  <si>
    <t>WATER JAMES KLEYNHANS                               104.00  24747.90     16.00   6874.24       .00                 .00              168.00  11246.88     12.00   1579.56           300.00  48279.70</t>
  </si>
  <si>
    <t>WATER RETICULATION           MR D NGQINZI            22.00   2554.53      8.00   1238.56       .00                 .00                 .00       .00       .00       .00            30.00   3793.09    N</t>
  </si>
  <si>
    <t>WATER RETICULATION           MR L PETER              22.00   2284.59     22.00   2492.28       .00                 .00                 .00       .00       .00       .00            44.00   4776.87    N</t>
  </si>
  <si>
    <t>WATER RETICULATION           MR MP MKALIPI           23.00   5704.58     12.50   4133.75       .00                 .00                 .00       .00       .00       .00            35.50   9838.33    N</t>
  </si>
  <si>
    <t>FX MAKANA MUNICIPALITY-SAL                OVERIME HOURS REPORT                  PRINTED ON 2024/03/1(13:43)  FOR 2024/02/23        PAGE     4</t>
  </si>
  <si>
    <t>WATER RETICULATION           MR LL BASIE             21.00   2557.17     12.50   2029.50       .00                 .00                 .00       .00       .00       .00            33.50   4586.67    N</t>
  </si>
  <si>
    <t>WATER RETICULATION           MR A HAWULANA           21.00   2438.42      8.00   1238.56       .00                 .00                 .00       .00       .00       .00            29.00   3676.98    N</t>
  </si>
  <si>
    <t>WATER RETICULATION           MR S JACK               30.00   3483.45     28.00   1548.20       .00                 .00                 .00       .00       .00       .00            58.00   5031.65    N</t>
  </si>
  <si>
    <t>WATER RETICULATION           MR M MNTWINI            32.00   8322.24     10.00   2774.08       .00                 .00                 .00       .00       .00       .00            42.00  11096.32    N</t>
  </si>
  <si>
    <t>WATER RETICULATION           MR P KRALO              22.00   4009.17     10.00   2429.80       .00                 .00                 .00       .00       .00       .00            32.00   6438.97    N</t>
  </si>
  <si>
    <t>WATER RETICULATION           MR KB MANYATI           20.00   4844.70      5.00   1614.90       .00                 .00                 .00       .00       .00       .00            25.00   6459.60    Y</t>
  </si>
  <si>
    <t>WATER RETICULATION           MR L MLOLA              32.00   7936.80      8.00   2645.60       .00                 .00                 .00       .00       .00       .00            40.00  10582.40    N</t>
  </si>
  <si>
    <t>WATER RETICULATION           MR MT MFECANE           31.00   6344.40      8.00   1244.00       .00                 .00                 .00       .00       .00       .00            39.00   7588.40    N</t>
  </si>
  <si>
    <t>WATER RETICULATION           MR C BASSON             29.50   5636.57      9.00   2292.84       .00                 .00                 .00       .00       .00       .00            38.50   7929.41    N</t>
  </si>
  <si>
    <t>WATER RETICULATION           MR MN NTLOKWANA         29.00   3063.27      2.00    571.22       .00                 .00                 .00       .00       .00       .00            31.00   3634.49    N</t>
  </si>
  <si>
    <t>WATER RETICULATION           MRS F HLANGANA          48.00   4644.60       .00       .00       .00                 .00               24.00    929.04     24.00   1857.84            96.00   7882.20    N</t>
  </si>
  <si>
    <t>WATER RETICULATION           MS N KAYINGANA          19.00   2006.97      8.00   1126.72       .00                 .00                 .00       .00       .00       .00            27.00   3133.69</t>
  </si>
  <si>
    <t>WATER RETICULATION           MRS N MANTLA            21.00   2218.23     10.00   1408.40       .00                 .00                 .00       .00       .00       .00            31.00   3626.63    N</t>
  </si>
  <si>
    <t>WATER RETICULATION           MR T MTWECU             13.00   1373.19     14.00   1971.76       .00                 .00                 .00       .00       .00       .00            27.00   3344.95    N</t>
  </si>
  <si>
    <t>WATER RETICULATION           MRS NJ SUKULA           12.50   1320.38      8.00   1126.72       .00                 .00                 .00       .00       .00       .00            20.50   2447.10    Y</t>
  </si>
  <si>
    <t>WATER RETICULATION           MR PB DYUBULU           24.00   2786.76       .00       .00       .00                 .00               12.00    464.52       .00       .00            36.00   3251.28    N</t>
  </si>
  <si>
    <t>WATER RETICULATION           MR S GQOSHA             13.00   1373.19      7.00    985.88       .00                 .00                 .00       .00       .00       .00            20.00   2359.07    N</t>
  </si>
  <si>
    <t>WATER RETICULATION           MR SI DYONGOMAN         15.00   1584.45      8.00   1126.72       .00                 .00                 .00       .00       .00       .00            23.00   2711.17</t>
  </si>
  <si>
    <t>WATER RETICULATION           MR S NQEBE              24.00   4478.40       .00       .00       .00                 .00               12.00    746.40       .00       .00            36.00   6238.92    Y</t>
  </si>
  <si>
    <t>WATER RETICULATION           MR L PIETERS             6.00   1093.41       .00       .00       .00                 .00                 .00       .00       .00       .00             6.00   1093.41    Y</t>
  </si>
  <si>
    <t>WATER RETICULATION           MS NT JACK-XHALI        18.00   1901.34      8.00   1126.72       .00                 .00                 .00       .00       .00       .00            26.00   3028.06</t>
  </si>
  <si>
    <t>WATER RETICULATION           MS P MKA                12.00   1267.56     12.50   1760.50       .00                 .00                 .00       .00       .00       .00            24.50   3028.06    N</t>
  </si>
  <si>
    <t>WATER RETICULATION                                  560.00  85228.37    218.50  36886.71       .00                 .00               48.00   2139.96     24.00   1857.84           850.50 127577.72</t>
  </si>
  <si>
    <t>ELECTRICITY ADMIN            MR SD MAVUSO            34.00   3947.91       .00       .00       .00                 .00                 .00       .00       .00       .00            34.00   4041.81    N</t>
  </si>
  <si>
    <t>ELECTRICITY ADMIN                                    34.00   3947.91       .00       .00       .00                 .00                 .00       .00       .00       .00            34.00   4041.81</t>
  </si>
  <si>
    <t>ELECTRICITY DISTRIBUTION     MR DB GOMBA             30.00   3483.45       .00       .00       .00                 .00                 .00       .00       .00       .00            30.00   3624.30    N</t>
  </si>
  <si>
    <t>ELECTRICITY DISTRIBUTION     MR L MBUYEPHI           41.50  10402.80     12.00       .00       .00                 .00                 .00       .00       .00       .00            53.50  10609.38    N</t>
  </si>
  <si>
    <t>FX MAKANA MUNICIPALITY-SAL                OVERIME HOURS REPORT                  PRINTED ON 2024/03/1(13:43)  FOR 2024/02/23        PAGE     5</t>
  </si>
  <si>
    <t>ELECTRICITY DISTRIBUTION     MR X QHINGA             28.50   3309.28     15.00   1780.43       .00                 .00                 .00       .00       .00       .00            43.50   5277.51    N</t>
  </si>
  <si>
    <t>ELECTRICITY DISTRIBUTION     MR AD SPHERE            27.00   3135.11     13.00   2012.66       .00                 .00                 .00       .00       .00       .00            40.00   5293.32    N</t>
  </si>
  <si>
    <t>ELECTRICITY DISTRIBUTION     MR Z MATOMANA           19.00   3224.78     19.00   4299.70       .00                 .00                 .00       .00       .00       .00            38.00   7660.64    N</t>
  </si>
  <si>
    <t>ELECTRICITY DISTRIBUTION     SN MATIWANA             13.00   1509.50       .00       .00       .00                 .00                 .00       .00       .00       .00            13.00   1542.37    N</t>
  </si>
  <si>
    <t>ELECTRICITY DISTRIBUTION     MR A JUJU               13.00   1509.50      6.00    928.92       .00                 .00                 .00       .00       .00       .00            19.00   2504.15    N</t>
  </si>
  <si>
    <t>ELECTRICITY DISTRIBUTION     MS N MKOKELI-NTLOKO     47.00  11170.20     19.00       .00       .00                 .00                 .00       .00       .00       .00            66.00  11433.12    N</t>
  </si>
  <si>
    <t>ELECTRICITY DISTRIBUTION     MR V SILINGA             7.00   2537.54     18.00   8700.12       .00                 .00                 .00       .00       .00       .00            25.00  11237.66    Y</t>
  </si>
  <si>
    <t>ELECTRICITY DISTRIBUTION     MISS NY KALASE          19.00   2206.19       .00       .00       .00                 .00                 .00       .00       .00       .00            19.00   2309.48    N</t>
  </si>
  <si>
    <t>ELECTRICITY DISTRIBUTION     MR M DUDA               42.50   5107.20     10.00       .00       .00                 .00                 .00       .00       .00       .00            52.50   5454.63    N</t>
  </si>
  <si>
    <t>ELECTRICITY DISTRIBUTION     MR VX GONGQA            24.00   3450.24     14.50   2779.36       .00                 .00                 .00       .00       .00       .00            38.50   6473.74    N</t>
  </si>
  <si>
    <t>ELECTRICITY DISTRIBUTION     MR SA MAFANI             7.00    893.76      5.00    851.20       .00                 .00                 .00       .00       .00       .00            12.00   1744.96    Y</t>
  </si>
  <si>
    <t>ELECTRICITY DISTRIBUTION     MR DA DOUDES            20.50   2617.44     20.50   3319.68       .00                 .00                 .00       .00       .00       .00            41.00   6087.36    N</t>
  </si>
  <si>
    <t>ELECTRICITY DISTRIBUTION     MR MM NTSHOKO           12.00   1393.38       .00       .00       .00                 .00                 .00       .00       .00       .00            12.00   1520.15    N</t>
  </si>
  <si>
    <t>ELECTRICITY DISTRIBUTION     MR S MTANA              19.00   2425.92     24.00   3575.04       .00                 .00                 .00       .00       .00       .00            43.00   6137.12    N</t>
  </si>
  <si>
    <t>ELECTRICITY DISTRIBUTION     MR AP HLUTHA            35.50   4532.64      5.00    766.08       .00                 .00                 .00       .00       .00       .00            40.50   5505.30    N</t>
  </si>
  <si>
    <t>ELECTRICITY DISTRIBUTION     MR S LANGA               2.00    520.14     29.00  10056.04       .00                 .00                 .00       .00       .00       .00            31.00  10660.69    N</t>
  </si>
  <si>
    <t>ELECTRICITY DISTRIBUTION     MISS NA MLOTANA         19.00   4941.33      6.00   2080.56       .00                 .00                 .00       .00       .00       .00            25.00   7087.62    N</t>
  </si>
  <si>
    <t>ELECTRICITY DISTRIBUTION     MR TH HULUSHE           20.00   2493.90       .00       .00       .00                 .00                 .00       .00       .00       .00            20.00   2615.97    Y</t>
  </si>
  <si>
    <t>ELECTRICITY DISTRIBUTION     MR SC RAMBA             25.00   6501.75     15.00   5201.40       .00                 .00                 .00       .00       .00       .00            40.00  11895.65    N</t>
  </si>
  <si>
    <t>ELECTRICITY DISTRIBUTION     MISS N COSSIE           16.00   1730.40       .00       .00       .00                 .00                 .00       .00       .00       .00            16.00   1824.30    N</t>
  </si>
  <si>
    <t>ELECTRICITY DISTRIBUTION     MR M NGOJO              34.00   6195.99     35.00   1457.88       .00                 .00                 .00       .00       .00       .00            69.00   7874.54    N</t>
  </si>
  <si>
    <t>ELECTRICITY DISTRIBUTION     MR N LUPUWANA           43.50  10402.80       .00       .00       .00                 .00                 .00       .00       .00       .00            43.50  10684.50    N</t>
  </si>
  <si>
    <t>ELECTRICITY DISTRIBUTION     MR S SOMYA              34.00   9272.82       .00       .00       .00                 .00                 .00       .00       .00       .00            34.00   9488.79    N</t>
  </si>
  <si>
    <t>ELECTRICITY DISTRIBUTION     MR KR NGONYAMA          25.50   6631.79     12.50   4334.50       .00                 .00                 .00       .00       .00       .00            38.00  11093.06    N</t>
  </si>
  <si>
    <t>ELECTRICITY DISTRIBUTION     MR V MADINDA            23.50   2063.54     12.00   1404.96       .00                 .00                 .00       .00       .00       .00            35.50   3632.83</t>
  </si>
  <si>
    <t>ELECTRICITY DISTRIBUTION     MR BB GOMBA             24.50   2151.35       .00       .00       .00                 .00                 .00       .00       .00       .00            24.50   2320.37</t>
  </si>
  <si>
    <t>ELECTRICITY DISTRIBUTION     MS BJ MATTHEWS          17.00   1492.77       .00       .00       .00                 .00                 .00       .00       .00       .00            17.00   1614.84</t>
  </si>
  <si>
    <t>ELECTRICITY DISTRIBUTION     MR D BRUINTJIES           .00       .00      4.00    468.32       .00                 .00                 .00       .00       .00       .00             4.00    468.32</t>
  </si>
  <si>
    <t>ELECTRICITY DISTRIBUTION     MR S FESI               24.50   2151.35     27.50   1814.74       .00                 .00                 .00       .00       .00       .00            52.00   4106.94</t>
  </si>
  <si>
    <t>ELECTRICITY DISTRIBUTION     MR M HEMPE              16.50   1448.87      6.00    702.48       .00                 .00                 .00       .00       .00       .00            22.50   2329.76</t>
  </si>
  <si>
    <t>FX MAKANA MUNICIPALITY-SAL                OVERIME HOURS REPORT                  PRINTED ON 2024/03/1(13:43)  FOR 2024/02/23        PAGE     6</t>
  </si>
  <si>
    <t>ELECTRICITY DISTRIBUTION     MR L KUPHU              18.50   1624.49      9.50   1112.26       .00                 .00                 .00       .00       .00       .00            28.00   2797.79</t>
  </si>
  <si>
    <t>ELECTRICITY DISTRIBUTION     MR CC MANYONTA          21.50   1887.92     19.50   2165.98       .00                 .00                 .00       .00       .00       .00            41.00   4265.18</t>
  </si>
  <si>
    <t>ELECTRICITY DISTRIBUTION     MR X NGQAWANA           15.00   1317.15     24.00   2809.92       .00                 .00                 .00       .00       .00       .00            39.00   4333.65</t>
  </si>
  <si>
    <t>ELECTRICITY DISTRIBUTION     MRS A NGQOYIYA           9.00    790.29       .00       .00       .00                 .00                 .00       .00       .00       .00             9.00    846.63</t>
  </si>
  <si>
    <t>ELECTRICITY DISTRIBUTION     MR S SISWANA            16.50   1448.87     12.00   1404.96       .00                 .00                 .00       .00       .00       .00            28.50   2966.51</t>
  </si>
  <si>
    <t>ELECTRICITY DISTRIBUTION                            811.00 127976.45    393.00  64027.19       .00                 .00                 .00       .00       .00       .00          1204.00 197323.13</t>
  </si>
  <si>
    <t>CORPORATE SERVICES           MS L FALTEIN             3.00    693.68       .00       .00       .00                 .00                 .00       .00       .00       .00             3.00    693.68</t>
  </si>
  <si>
    <t>CORPORATE SERVICES           MR S MZONGWANA           9.00   1324.89      6.00   1177.68       .00                 .00                 .00       .00       .00       .00            15.00   2502.57</t>
  </si>
  <si>
    <t>CORPORATE SERVICES           MISS NO LURWAYI          5.00    528.15       .00       .00       .00                 .00                 .00       .00       .00       .00             5.00    528.15</t>
  </si>
  <si>
    <t>CORPORATE SERVICES           MR M MTHANA              7.50    658.58       .00       .00       .00                 .00                 .00       .00       .00       .00             7.50    658.58</t>
  </si>
  <si>
    <t>CORPORATE SERVICES                                   24.50   3205.30      6.00   1177.68       .00                 .00                 .00       .00       .00       .00            30.50   4382.98</t>
  </si>
  <si>
    <t>COMMUNITY HALLS              MR VM NQEBEYA           19.50   3156.37      9.00   1942.38       .00                 .00                 .00       .00       .00       .00            28.50   5098.75</t>
  </si>
  <si>
    <t>COMMUNITY HALLS              MR S MIZE               16.50   2261.90      4.00    731.12       .00                 .00                 .00       .00       .00       .00            20.50   2993.02</t>
  </si>
  <si>
    <t>COMMUNITY HALLS              MRS N MALGAS            11.00   1247.40     14.50   2192.40       .00                 .00                 .00       .00       .00       .00            25.50   3439.80</t>
  </si>
  <si>
    <t>COMMUNITY HALLS                                      47.00   6665.67     27.50   4865.90       .00                 .00                 .00       .00       .00       .00            74.50  11531.57</t>
  </si>
  <si>
    <t>FINANCE ADMINISTRATION       MR L MAGALELA           20.00   2553.60      8.00   1361.92       .00                 .00                 .00       .00       .00       .00            28.00   4009.42</t>
  </si>
  <si>
    <t>FINANCE ADMINISTRATION       MR M VELLEM             12.00   1809.00     11.50   2311.50       .00                 .00                 .00       .00       .00       .00            23.50   4120.50</t>
  </si>
  <si>
    <t>FINANCE ADMINISTRATION                               32.00   4362.60     19.50   3673.42       .00                 .00                 .00       .00       .00       .00            51.50   8129.92</t>
  </si>
  <si>
    <t>CARAVAN PARK                 MR ZG MAGOPENI          28.00   3575.04     24.00   2042.88       .00                 .00                 .00       .00       .00       .00            52.00   5617.92    0</t>
  </si>
  <si>
    <t>CARAVAN PARK                                         28.00   3575.04     24.00   2042.88       .00                 .00                 .00       .00       .00       .00            52.00   5617.92</t>
  </si>
  <si>
    <t>CEMETERIES                   MR Z MATISO             11.00   1277.27     25.00   3870.50       .00                 .00                 .00       .00       .00       .00            36.00   5147.77</t>
  </si>
  <si>
    <t>CEMETERIES                   MR SE KULA              23.00   3007.02      9.00   1568.88       .00                 .00                 .00       .00       .00       .00            32.00   4575.90</t>
  </si>
  <si>
    <t>CEMETERIES                                           54.00   6606.59     46.00   7297.22       .00                 .00                 .00       .00       .00       .00           100.00  13903.81</t>
  </si>
  <si>
    <t>FX MAKANA MUNICIPALITY-SAL                OVERIME HOURS REPORT                  PRINTED ON 2024/03/1(13:43)  FOR 2024/02/23        PAGE     7</t>
  </si>
  <si>
    <t>COMMONAGE                    MR V KONDILE            22.00   2284.59     10.00   1384.60       .00                 .00                 .00       .00       .00       .00            32.00   3669.19</t>
  </si>
  <si>
    <t>COMMONAGE                    MS N SEPTEMBER          11.00   1308.12      8.00   1268.48       .00                 .00                 .00       .00       .00       .00            19.00   2576.60</t>
  </si>
  <si>
    <t>COMMONAGE                    MR X MNGCONGO           11.00   1161.93     25.00   3521.00       .00                 .00                 .00       .00       .00       .00            36.00   4682.93</t>
  </si>
  <si>
    <t>COMMONAGE                    MR PZ NDWAYANA          15.00   1584.45     25.00   3521.00       .00                 .00                 .00       .00       .00       .00            40.00   5105.45</t>
  </si>
  <si>
    <t>COMMONAGE                    MR A NQUMA              11.00   1161.93     25.00   3521.00       .00                 .00                 .00       .00       .00       .00            36.00   4682.93</t>
  </si>
  <si>
    <t>COMMONAGE                                            70.00   7501.02     93.00  13216.08       .00                 .00                 .00       .00       .00       .00           163.00  20717.10</t>
  </si>
  <si>
    <t>DOMESTIC REFUSE              MR SC JALI              19.00   2206.19     13.00   2012.66       .00                 .00                 .00       .00       .00       .00            32.00   4218.85</t>
  </si>
  <si>
    <t>DOMESTIC REFUSE              MR MW NTSHOKO           11.30   1343.80     20.00   3171.20       .00                 .00                 .00       .00       .00       .00            31.30   4515.00    N</t>
  </si>
  <si>
    <t>DOMESTIC REFUSE                                      43.80   6069.09     37.00   6179.06       .00                 .00                 .00       .00       .00       .00            80.80  12248.15</t>
  </si>
  <si>
    <t>PARKS ADMIN                  MR T DLALANI            15.00   5437.58     25.00  12083.50       .00                 .00                 .00       .00       .00       .00            40.00  17521.08</t>
  </si>
  <si>
    <t>PARKS ADMIN                                          15.00   5437.58     25.00  12083.50       .00                 .00                 .00       .00       .00       .00            40.00  17521.08</t>
  </si>
  <si>
    <t>PARKS TRANSPORT              MR M MAGWALA            12.00   1606.68       .00       .00       .00                 .00                 .00       .00       .00       .00            12.00   1606.68</t>
  </si>
  <si>
    <t>PARKS TRANSPORT                                      12.00   1606.68       .00       .00       .00                 .00                 .00       .00       .00       .00            12.00   1606.68</t>
  </si>
  <si>
    <t>FIRE CONTROL                 MR VD VATELA              .00       .00       .00       .00       .00                 .00               36.00   2620.44       .00       .00            36.00   2620.44    Y</t>
  </si>
  <si>
    <t>FIRE CONTROL                 MR FM MAPALING            .00       .00     12.00   4028.16       .00                 .00               12.00   1007.04       .00       .00            24.00   5035.20    Y</t>
  </si>
  <si>
    <t>FIRE CONTROL                 MR GH FELIX              8.00   1551.60       .00       .00       .00                 .00               36.00   2327.40       .00       .00            44.00   3879.00    Y</t>
  </si>
  <si>
    <t>FIRE CONTROL                 MR M MANKAYI             8.00   1551.60       .00       .00       .00                 .00               24.00   1551.60       .00       .00            32.00   3103.20    Y</t>
  </si>
  <si>
    <t>FIRE CONTROL                 MR MR NTSHO               .00       .00       .00       .00       .00                 .00               12.00    873.48       .00       .00            12.00    873.48    Y</t>
  </si>
  <si>
    <t>FIRE CONTROL                 MR TJ SMAYILE            8.00   1692.36       .00       .00       .00                 .00               36.00   2538.72       .00       .00            44.00   4231.08    Y</t>
  </si>
  <si>
    <t>FIRE CONTROL                 MISS N NGQAKAYI           .00       .00       .00       .00       .00                 .00               12.00    873.48       .00       .00            12.00    873.48    Y</t>
  </si>
  <si>
    <t>FIRE CONTROL                 MR AT BOMA               8.00   1692.36       .00       .00       .00                 .00               12.00    846.24       .00       .00            20.00   2538.60    Y</t>
  </si>
  <si>
    <t>FIRE CONTROL                 MR M MARAWU              8.00   1445.04       .00       .00       .00                 .00               24.00   1445.04       .00       .00            32.00   2890.08    Y</t>
  </si>
  <si>
    <t>FX MAKANA MUNICIPALITY-SAL                OVERIME HOURS REPORT                  PRINTED ON 2024/03/1(13:43)  FOR 2024/02/23        PAGE     8</t>
  </si>
  <si>
    <t>FIRE CONTROL                 MRS PL MBANE              .00       .00       .00       .00       .00                 .00               12.00    846.24       .00       .00            12.00    846.24    Y</t>
  </si>
  <si>
    <t>FIRE CONTROL                 MRS NP NGCESE             .00       .00       .00       .00       .00                 .00               12.00    807.00       .00       .00            12.00    807.00    Y</t>
  </si>
  <si>
    <t>FIRE CONTROL                 MR ZC NDOLO               .00       .00       .00       .00       .00                 .00               12.00    743.16     12.00   1486.20            24.00   2229.36    Y</t>
  </si>
  <si>
    <t>FIRE CONTROL                 MS NJ SIKO                .00       .00       .00       .00       .00                 .00               24.00   1549.68     12.00   1549.68            36.00   3099.36    Y</t>
  </si>
  <si>
    <t>FIRE CONTROL                 MR NA SCHEEPERS          8.00   1665.96       .00       .00       .00                 .00               24.00   1666.08     12.00   1665.96            44.00   4998.00    Y</t>
  </si>
  <si>
    <t>FIRE CONTROL                 MR QW SKEYI               .00       .00       .00       .00       .00                 .00               12.00    813.48       .00       .00            12.00    813.48    Y</t>
  </si>
  <si>
    <t>FIRE CONTROL                 MS NVM MKELE              .00       .00       .00       .00       .00                 .00               12.00    775.80       .00       .00            12.00    775.80    Y</t>
  </si>
  <si>
    <t>FIRE CONTROL                 MR JI POTBERG             .00       .00       .00       .00       .00                 .00               24.00   1492.80     12.00   1492.80            36.00   2985.60    Y</t>
  </si>
  <si>
    <t>FIRE CONTROL                 MS T SOBIKWA              .00       .00       .00       .00       .00                 .00               24.00   1206.00     12.00   1206.00            36.00   2412.00</t>
  </si>
  <si>
    <t>FIRE CONTROL                 MRS NJ SOMEKETA           .00       .00       .00       .00       .00                 .00               36.00   2772.00       .00       .00            36.00   2772.00    Y</t>
  </si>
  <si>
    <t>FIRE CONTROL                 MR T KASPER               .00       .00       .00       .00       .00                 .00               24.00   1458.00       .00       .00            24.00   1458.00    Y</t>
  </si>
  <si>
    <t>FIRE CONTROL                 MR D MKHAZA               .00       .00       .00       .00       .00                 .00               24.00   1458.00       .00       .00            24.00   1458.00    Y</t>
  </si>
  <si>
    <t>FIRE CONTROL                 MRS VJ JEZI              8.00   1206.00       .00       .00       .00                 .00               12.00    603.00       .00       .00            20.00   1809.00    Y</t>
  </si>
  <si>
    <t>FIRE CONTROL                 MS NC HAARMANS            .00       .00       .00       .00       .00                 .00               24.00   1206.00       .00       .00            24.00   1206.00</t>
  </si>
  <si>
    <t>FIRE CONTROL                 MR BL LOMBO               .00       .00       .00       .00       .00                 .00               24.00   1150.08       .00       .00            24.00   1150.08</t>
  </si>
  <si>
    <t>FIRE CONTROL                 MR EA BOBATYANI          8.00   1123.08       .00       .00       .00                 .00               36.00   1684.80       .00       .00            44.00   2807.88</t>
  </si>
  <si>
    <t>FIRE CONTROL                                         80.00  14826.36     12.00   4028.16       .00                 .00              636.00  40165.32     60.00   7400.64           788.00  66420.48</t>
  </si>
  <si>
    <t>PUBLIC HEALTH                MS N ONCEYA              8.00    865.20      4.00    576.80       .00                 .00                 .00       .00       .00       .00            12.00   1442.00</t>
  </si>
  <si>
    <t>PUBLIC HEALTH                MR Z MPIYANE            17.00   2562.75      5.00   1005.00       .00                 .00                 .00       .00       .00       .00            22.00   3567.75</t>
  </si>
  <si>
    <t>PUBLIC HEALTH                                        25.00   3427.95      9.00   1581.80       .00                 .00                 .00       .00       .00       .00            34.00   5009.75</t>
  </si>
  <si>
    <t>NURSERY                      MRS PP MATISO           28.00   2957.64     24.00   1690.08       .00                 .00                 .00       .00       .00       .00            52.00   4647.72</t>
  </si>
  <si>
    <t>NURSERY                      MS TZ MTHWAKO           11.00   1161.93      8.00   1126.72       .00                 .00                 .00       .00       .00       .00            19.00   2288.65</t>
  </si>
  <si>
    <t>NURSERY                                              39.00   4119.57     32.00   2816.80       .00                 .00                 .00       .00       .00       .00            71.00   6936.37</t>
  </si>
  <si>
    <t>SANITATION GENERAL           MR JL THOMAS            26.50   6121.50      9.00   2772.00       .00                 .00                 .00       .00       .00       .00            35.50   8893.50</t>
  </si>
  <si>
    <t>FX MAKANA MUNICIPALITY-SAL                OVERIME HOURS REPORT                  PRINTED ON 2024/03/1(13:43)  FOR 2024/02/23        PAGE     9</t>
  </si>
  <si>
    <t>SANITATION GENERAL           MR W GORA                4.00    464.46      9.00   1393.38       .00                 .00                 .00       .00       .00       .00            13.00   1857.84</t>
  </si>
  <si>
    <t>SANITATION GENERAL           MRS P TYUPU              8.00   1021.44      8.00   1361.92       .00                 .00                 .00       .00       .00       .00            16.00   2383.36</t>
  </si>
  <si>
    <t>SANITATION GENERAL           MR X KUNIRI             10.00   1161.15     13.00   2012.66       .00                 .00                 .00       .00       .00       .00            23.00   3173.81</t>
  </si>
  <si>
    <t>SANITATION GENERAL           MR ET MANTLA             8.00    928.92       .00       .00       .00                 .00                 .00       .00       .00       .00             8.00    928.92</t>
  </si>
  <si>
    <t>SANITATION GENERAL           MR YS JONGILE           26.00   3650.01      9.00   1684.62       .00                 .00                 .00       .00       .00       .00            35.00   5334.63</t>
  </si>
  <si>
    <t>SANITATION GENERAL           MR ZE NZWANA             6.00    696.69      5.00    774.10       .00                 .00                 .00       .00       .00       .00            11.00   1470.79</t>
  </si>
  <si>
    <t>SANITATION GENERAL           MR M MVULA              20.00   2944.20      9.00   1766.52       .00                 .00                 .00       .00       .00       .00            29.00   4710.72</t>
  </si>
  <si>
    <t>SANITATION GENERAL           MRS SN HULUSHE          12.00   1267.56     12.00   1690.08       .00                 .00                 .00       .00       .00       .00            24.00   2957.64</t>
  </si>
  <si>
    <t>SANITATION GENERAL           MS PA LAMANI            16.00   1690.08     16.00   2253.44       .00                 .00                 .00       .00       .00       .00            32.00   3943.52</t>
  </si>
  <si>
    <t>SANITATION GENERAL           MRS NJ MAGOBIYANE       16.00   1690.08     16.00   2253.44       .00                 .00                 .00       .00       .00       .00            32.00   3943.52</t>
  </si>
  <si>
    <t>SANITATION GENERAL           MISS NP MTHATHI         16.00   1690.08     16.00   2253.44       .00                 .00                 .00       .00       .00       .00            32.00   3943.52</t>
  </si>
  <si>
    <t>SANITATION GENERAL           MS NM NASE              12.00   1267.56     12.00   1690.08       .00                 .00                 .00       .00       .00       .00            24.00   2957.64</t>
  </si>
  <si>
    <t>SANITATION GENERAL           MRS NF DUDE             16.00   1690.08     16.00   2253.44       .00                 .00                 .00       .00       .00       .00            32.00   3943.52</t>
  </si>
  <si>
    <t>SANITATION GENERAL           MRS L ZATHU             16.00   1690.08     16.00   2253.44       .00                 .00                 .00       .00       .00       .00            32.00   3943.52</t>
  </si>
  <si>
    <t>SANITATION GENERAL           MR NM MAGOBIYANE         4.00    422.52      4.00    563.36       .00                 .00                 .00       .00       .00       .00             8.00    985.88</t>
  </si>
  <si>
    <t>SANITATION GENERAL                                  216.50  28396.41    170.00  26975.92       .00                 .00                 .00       .00       .00       .00           386.50  55372.33</t>
  </si>
  <si>
    <t>TRAFFIC                      MRS Z MASETI            14.00   3472.35      5.00   1653.50       .00                 .00                5.00    413.40       .00       .00            24.00   5567.42</t>
  </si>
  <si>
    <t>TRAFFIC                      MISS L MACKENZIE        10.00   2203.05      6.00   1762.44       .00                 .00                6.00    440.64       .00       .00            22.00   4424.91</t>
  </si>
  <si>
    <t>TRAFFIC                      MR FP OERSON            22.00   4842.42     13.00   3815.24       .00                 .00               13.00    953.81       .00       .00            48.00   9639.64</t>
  </si>
  <si>
    <t>TRAFFIC                      MR STM JACOBS           10.00   2203.05      6.00   1762.44       .00                 .00                6.00    440.64       .00       .00            22.00   4424.91</t>
  </si>
  <si>
    <t>TRAFFIC                      MR EG SIAS              14.00   3311.70      5.00   1577.00       .00                 .00                5.00    394.25       .00       .00            24.00   5311.12</t>
  </si>
  <si>
    <t>TRAFFIC                      MR UR AUSTIN            10.00   1822.35      6.00   1457.88       .00                 .00                3.00    182.25       .00       .00            19.00   3481.26</t>
  </si>
  <si>
    <t>TRAFFIC                      MR KG REDCLIFFE          5.00    911.18      3.00    985.51       .00                 .00                3.00    182.25       .00       .00            11.00   2088.33</t>
  </si>
  <si>
    <t>TRAFFIC                      MS NZ MPAMBANI          10.00   1822.35      6.00   1457.88       .00                 .00                6.00    364.50       .00       .00            22.00   3663.51</t>
  </si>
  <si>
    <t>TRAFFIC                                             105.00  22410.80     56.00  15929.77       .00                 .00               53.00   3736.24       .00       .00           214.00  42264.61</t>
  </si>
  <si>
    <t>SPORTS GROUNDS               MR DP ZANI              29.00   3702.72     11.00   1872.64       .00                 .00                 .00       .00       .00       .00            40.00   5575.36</t>
  </si>
  <si>
    <t>SPORTS GROUNDS               MR A MANTLA             11.00   1277.27     25.00   3870.50       .00                 .00                 .00       .00       .00       .00            36.00   5147.77</t>
  </si>
  <si>
    <t>FX MAKANA MUNICIPALITY-SAL                OVERIME HOURS REPORT                  PRINTED ON 2024/03/1(13:43)  FOR 2024/02/23        PAGE    10</t>
  </si>
  <si>
    <t>SPORTS GROUNDS               MISS NJ PLANGA          13.00   1373.19      2.00    571.22       .00                 .00                 .00       .00       .00       .00            15.00   1944.41</t>
  </si>
  <si>
    <t>SPORTS GROUNDS               MR NG GEORGE            29.00   3136.35     11.00   1586.20       .00                 .00                 .00       .00       .00       .00            40.00   4722.55</t>
  </si>
  <si>
    <t>SPORTS GROUNDS               MR M GOLIATH            34.00   3591.42     36.00    845.04       .00                 .00                 .00       .00       .00       .00            70.00   4436.46</t>
  </si>
  <si>
    <t>SPORTS GROUNDS                                      144.00  16109.15     97.00  10476.00       .00                 .00                 .00       .00       .00       .00           241.00  26585.15</t>
  </si>
  <si>
    <t>VEHICLE LICENSING            MS Z NJENJE             14.00   2739.45      5.00   1304.50       .00                 .00                5.00    326.15       .00       .00            24.00   4398.27</t>
  </si>
  <si>
    <t>VEHICLE LICENSING                                    14.00   2739.45      5.00   1304.50       .00                 .00                5.00    326.15       .00       .00            24.00   4398.27</t>
  </si>
  <si>
    <t>STR ISLANDS &amp; VERGES         MR MW KONDILE           28.00   3607.38     24.00   2061.36       .00                 .00                 .00       .00       .00       .00            52.00   5668.74    0</t>
  </si>
  <si>
    <t>STR ISLANDS &amp; VERGES         MR ME MILA              14.00   2060.94     12.00   2355.36       .00                 .00                 .00       .00       .00       .00            26.00   4416.30    0</t>
  </si>
  <si>
    <t>STR ISLANDS &amp; VERGES         MR ZS NYOKA             14.00   3909.57     12.00   4468.08       .00                 .00                 .00       .00       .00       .00            26.00   8377.65</t>
  </si>
  <si>
    <t>STR ISLANDS &amp; VERGES         MISS JV NZAYO           11.00   1507.94      8.00   1462.24       .00                 .00                 .00       .00       .00       .00            19.00   2970.18</t>
  </si>
  <si>
    <t>STR ISLANDS &amp; VERGES         MR XH JALI              28.00   4321.80     24.00   2469.60       .00                 .00                 .00       .00       .00       .00            52.00   6791.40</t>
  </si>
  <si>
    <t>STR ISLANDS &amp; VERGES         MR Q KRALO              14.00   1919.19     12.00   2193.36       .00                 .00                 .00       .00       .00       .00            26.00   4112.55</t>
  </si>
  <si>
    <t>STR ISLANDS &amp; VERGES         MR RV NQOLA             10.00   1338.90     15.00   2677.80       .00                 .00                 .00       .00       .00       .00            25.00   4016.70</t>
  </si>
  <si>
    <t>STR ISLANDS &amp; VERGES         MRS TR STAMPER-BUWA     32.00   4386.72      4.00    731.12       .00                 .00                 .00       .00       .00       .00            36.00   5117.84</t>
  </si>
  <si>
    <t>STR ISLANDS &amp; VERGES         MR M MADYO              40.00   5615.40       .00       .00       .00                 .00                 .00       .00       .00       .00            40.00   5615.40</t>
  </si>
  <si>
    <t>STR ISLANDS &amp; VERGES         MR LR DYALOYI           28.00   3409.56     24.00   1948.32       .00                 .00                 .00       .00       .00       .00            52.00   5357.88</t>
  </si>
  <si>
    <t>STR ISLANDS &amp; VERGES         MR WA DURUWE            28.00   6023.64     24.00   3442.08       .00                 .00                 .00       .00       .00       .00            52.00   9465.72</t>
  </si>
  <si>
    <t>STR ISLANDS &amp; VERGES         MR S MATTHEWS           28.00   3251.22     24.00   1857.84       .00                 .00                 .00       .00       .00       .00            52.00   5109.06</t>
  </si>
  <si>
    <t>STR ISLANDS &amp; VERGES         MR L MALETHE            28.00   3251.22     24.00   1857.84       .00                 .00                 .00       .00       .00       .00            52.00   5109.06</t>
  </si>
  <si>
    <t>STR ISLANDS &amp; VERGES         MS NP DAVANI            11.00   1161.93      8.00   1126.72       .00                 .00                 .00       .00       .00       .00            19.00   2288.65</t>
  </si>
  <si>
    <t>STR ISLANDS &amp; VERGES         MR MT SAKI              28.00   2957.64     24.00   1690.08       .00                 .00                 .00       .00       .00       .00            52.00   4647.72</t>
  </si>
  <si>
    <t>STR ISLANDS &amp; VERGES         MR V TOKWE              28.00   2957.64     24.00   1690.08       .00                 .00                 .00       .00       .00       .00            52.00   4647.72</t>
  </si>
  <si>
    <t>STR ISLANDS &amp; VERGES         MS L MINI               37.00   5915.28      7.00   1134.58       .00                 .00                 .00       .00       .00       .00            44.00   7049.86</t>
  </si>
  <si>
    <t>STR ISLANDS &amp; VERGES                                427.00  60031.37    282.00  35114.78       .00                 .00                 .00       .00       .00       .00           709.00  95146.15</t>
  </si>
  <si>
    <t>FX MAKANA MUNICIPALITY-SAL                OVERIME HOURS REPORT                  PRINTED ON 2024/03/1(13:43)  FOR 2024/02/23        PAGE    11</t>
  </si>
  <si>
    <t>EXECUTIVE MAYOR              MR AA ADAM              43.00   9689.40       .00       .00       .00                 .00                 .00       .00       .00       .00            43.00   9689.40</t>
  </si>
  <si>
    <t>EXECUTIVE MAYOR                                      43.00   9689.40       .00       .00       .00                 .00                 .00       .00       .00       .00            43.00   9689.40</t>
  </si>
  <si>
    <t>4148.80 636535.94   1958.00 311793.80       .00                 .00             1174.00  71465.07    132.00  14901.84          7412.801053326.47</t>
  </si>
  <si>
    <t>FY MAKANA MUNICIPALITY-TEMP               OVERIME HOURS REPORT                  PRINTED ON 2024/03/1(13:44)  FOR 2024/02/23        PAGE     1</t>
  </si>
  <si>
    <t>10/10/01/6000/000            MR Z MANTILE              .00     27.00       .00     14.00       .00                 .00                 .00       .00       .00       .00              .00   6920.66</t>
  </si>
  <si>
    <t>10/10/01/6000/000            MR ME MAWUSE              .00     29.00       .00     21.00       .00                 .00                 .00       .00       .00       .00              .00   7098.89</t>
  </si>
  <si>
    <t>10/10/01/6000/000            MR MA MONI                .00     16.00       .00     21.00       .00                 .00                 .00       .00       .00       .00              .00   7153.08</t>
  </si>
  <si>
    <t>10/10/01/6000/000            MR DRC VISAGIE            .00     13.00       .00     14.00       .00                 .00                 .00       .00       .00       .00              .00   5148.05</t>
  </si>
  <si>
    <t>10/10/01/6000/000                                      .00     85.00       .00     70.00       .00                 .00                 .00       .00       .00       .00              .00  26320.68</t>
  </si>
  <si>
    <t>.00     85.00       .00     70.00       .00                 .00                 .00       .00       .00       .00              .00  26320.68</t>
  </si>
  <si>
    <t>01 MAKANA MUNICIPALITY-SAL                OVERIME HOURS REPORT                  PRINTED ON 2024/04/0( 8:18)  FOR 2024/03/22        PAGE     1</t>
  </si>
  <si>
    <t>TECHNICAL ADMINISTRATION     MR MV TABATA            31.00   3774.87     28.00   1461.24       .00                 .00                 .00       .00       .00       .00            59.00   5236.11    N</t>
  </si>
  <si>
    <t>TECHNICAL ADMINISTRATION                             31.00   3774.87     28.00   1461.24       .00                 .00                 .00       .00       .00       .00            59.00   5236.11</t>
  </si>
  <si>
    <t>ENG DISTR PLANT              MR MG BUDAZA            38.00   4412.37     13.00    627.98       .00                 .00                 .00       .00       .00       .00            51.00   5040.35    N</t>
  </si>
  <si>
    <t>ENG DISTR PLANT              MR Z PAYI               30.00   3483.45      4.00    619.28       .00                 .00                 .00       .00       .00       .00            34.00   4102.73    N</t>
  </si>
  <si>
    <t>ENG DISTR PLANT                                      68.00   7895.82     17.00   1247.26       .00                 .00                 .00       .00       .00       .00            85.00   9143.08</t>
  </si>
  <si>
    <t>ENG DISTR WORKSHOPS          MR SA MASOMA             7.00   2149.46       .00       .00       .00                 .00                 .00       .00       .00       .00             7.00   2149.46</t>
  </si>
  <si>
    <t>ENG DISTR WORKSHOPS          MR SM MARDON             3.00    383.04      3.00    690.50       .00                 .00                 .00       .00       .00       .00             6.00   1073.54</t>
  </si>
  <si>
    <t>ENG DISTR WORKSHOPS                                  10.00   2532.50      3.00    690.50       .00                 .00                 .00       .00       .00       .00            13.00   3223.00</t>
  </si>
  <si>
    <t>ENG PAIL REMOVALS            MR S MELANI             30.00   3483.45      4.00    619.28       .00                 .00                 .00       .00       .00       .00            34.00   4102.73    N</t>
  </si>
  <si>
    <t>ENG PAIL REMOVALS            MR VH NQEBEYA           30.00   3483.45      4.00    619.28       .00                 .00                 .00       .00       .00       .00            34.00   4102.73    N</t>
  </si>
  <si>
    <t>ENG PAIL REMOVALS            MR MK JACISA            22.00   2323.86     16.00   2253.44       .00                 .00                 .00       .00       .00       .00            38.00   4577.30    N</t>
  </si>
  <si>
    <t>ENG PAIL REMOVALS            MR V DOLO               38.00   4013.94     13.00    571.22       .00                 .00                 .00       .00       .00       .00            51.00   4585.16    N</t>
  </si>
  <si>
    <t>ENG PAIL REMOVALS            MR TH KAMANA            38.00   4013.94     13.00    571.22       .00                 .00                 .00       .00       .00       .00            51.00   4585.16    N</t>
  </si>
  <si>
    <t>ENG PAIL REMOVALS            MR SM MONKIE            38.00   4013.94     13.00    571.22       .00                 .00                 .00       .00       .00       .00            51.00   4585.16    N</t>
  </si>
  <si>
    <t>ENG PAIL REMOVALS            MR ME KULA              38.00   4013.94      4.00    571.22       .00                 .00                 .00       .00       .00       .00            42.00   4585.16    N</t>
  </si>
  <si>
    <t>ENG PAIL REMOVALS            MR BR MGQOBELE           8.00    845.04      5.50    774.62       .00                 .00                 .00       .00       .00       .00            13.50   1619.66    Y</t>
  </si>
  <si>
    <t>ENG PAIL REMOVALS                                   242.00  26191.56     72.50   6551.50       .00                 .00                 .00       .00       .00       .00           314.50  32743.06</t>
  </si>
  <si>
    <t>ENG SEWER ADMIN              MR S THETHANI           55.00   7464.00       .00       .00       .00                 .00               24.00   1492.80       .00       .00            79.00   8956.80    N</t>
  </si>
  <si>
    <t>ENG SEWER ADMIN              MR S NASE                 .00       .00     12.00   2985.60       .00                 .00                 .00       .00       .00       .00            12.00   2985.60    N</t>
  </si>
  <si>
    <t>ENG SEWER ADMIN              MR T RALO                8.00    845.04      5.50    774.62       .00                 .00                 .00       .00       .00       .00            13.50   1619.66    Y</t>
  </si>
  <si>
    <t>ENG SEWER ADMIN              MR M VAMVA              38.00   6924.93     13.00    985.50       .00                 .00                 .00       .00       .00       .00            51.00   7910.43    N</t>
  </si>
  <si>
    <t>ENG SEWER ADMIN              MR A ZUZANI             10.00   1822.35      4.00    971.92       .00                 .00                 .00       .00       .00       .00            14.00   2794.27    N</t>
  </si>
  <si>
    <t>ENG SEWER ADMIN                                     111.00  17056.32     34.50   5717.64       .00                 .00               24.00   1492.80       .00       .00           169.50  24266.76</t>
  </si>
  <si>
    <t>ENG DISPOSAL WORKS           MR M MZIZI              33.00   5215.82     11.00   1475.18       .00                 .00               24.00   1264.56       .00       .00            68.00   8518.96    N</t>
  </si>
  <si>
    <t>ENG DISPOSAL WORKS           MR SC NZWANA            33.00   5093.55     11.00   1440.60       .00                 .00               24.00   1234.80       .00       .00            68.00   7768.95    N</t>
  </si>
  <si>
    <t>01 MAKANA MUNICIPALITY-SAL                OVERIME HOURS REPORT                  PRINTED ON 2024/04/0( 8:18)  FOR 2024/03/22        PAGE     2</t>
  </si>
  <si>
    <t>ENG DISPOSAL WORKS           MR M JANUARY             6.00    696.69      6.00    928.92       .00                 .00                 .00       .00       .00       .00            12.00   1625.61    Y</t>
  </si>
  <si>
    <t>ENG DISPOSAL WORKS           MR SG NKOLONGO          33.00   6157.80     11.00   1741.60       .00                 .00               24.00   1492.80       .00       .00            68.00   9392.20    N</t>
  </si>
  <si>
    <t>ENG DISPOSAL WORKS           MR S METHUSI            27.50   9506.89      5.50   2535.17       .00                 .00                 .00       .00       .00       .00            33.00  12042.06    N</t>
  </si>
  <si>
    <t>ENG DISPOSAL WORKS           MRS S SOMAGU            33.00   7270.07       .00       .00       .00                 .00               12.00    881.28       .00       .00            45.00   8151.35    N</t>
  </si>
  <si>
    <t>ENG DISPOSAL WORKS           MR W SOKE               14.00   3472.35      2.00   1341.35       .00                 .00                 .00       .00       .00       .00            16.00   4813.70    Y</t>
  </si>
  <si>
    <t>ENG DISPOSAL WORKS           MR L PLANGA               .00       .00     11.00   1703.02       .00                 .00               24.00    929.04       .00       .00            35.00   3533.50    N</t>
  </si>
  <si>
    <t>ENG DISPOSAL WORKS           MR L TYALA              16.00   1690.08     16.00   2253.44       .00                 .00                 .00       .00       .00       .00            32.00   3943.52    N</t>
  </si>
  <si>
    <t>ENG DISPOSAL WORKS                                  200.50  39683.83     78.50  14193.38       .00                 .00              120.00   6278.16       .00       .00           399.00  61620.21</t>
  </si>
  <si>
    <t>ENG SEWER RETICULATION       MR R FRANCIS            44.00   9240.00       .00       .00       .00                 .00                 .00       .00       .00       .00            44.00   9240.00    N</t>
  </si>
  <si>
    <t>ENG SEWER RETICULATION       MR JR RALO              13.00   1509.50       .00       .00       .00                 .00                 .00       .00       .00       .00            13.00   1509.50    N</t>
  </si>
  <si>
    <t>ENG SEWER RETICULATION       MR ME NTLANJENI         29.50   5006.89     27.00   2376.15       .00                 .00                 .00       .00       .00       .00            56.50   7383.04    N</t>
  </si>
  <si>
    <t>ENG SEWER RETICULATION       MR N KRIEL              39.00   4637.88      9.00    643.08       .00                 .00                 .00       .00       .00       .00            48.00   5280.96</t>
  </si>
  <si>
    <t>ENG SEWER RETICULATION                              130.50  20974.85     41.00   3793.33       .00                 .00                 .00       .00       .00       .00           171.50  24768.18</t>
  </si>
  <si>
    <t>ENG STORMWATER DRAINS        MR M TANDA              10.50   1219.21       .00       .00       .00                 .00                 .00       .00       .00       .00            10.50   1219.21</t>
  </si>
  <si>
    <t>ENG STORMWATER DRAINS                                10.50   1219.21       .00       .00       .00                 .00                 .00       .00       .00       .00            10.50   1219.21</t>
  </si>
  <si>
    <t>ENG STR FOOTPATHS GUTTERS    MR SE KONDILE           36.00   4281.12      4.00    634.24       .00                 .00                 .00       .00       .00       .00            40.00   4915.36</t>
  </si>
  <si>
    <t>ENG STR FOOTPATHS GUTTERS                            36.00   4281.12      4.00    634.24       .00                 .00                 .00       .00       .00       .00            40.00   4915.36</t>
  </si>
  <si>
    <t>WATER CONSERVATION PURIF     MR MM MAKOMBE           38.00   7090.80      4.00   1009.10       .00                 .00                 .00       .00       .00       .00            42.00   8099.90    N</t>
  </si>
  <si>
    <t>WATER CONSERVATION PURIF     MR NW SKEPE             18.00   2090.07      9.00   1393.38       .00                 .00                 .00       .00       .00       .00            27.00   3483.45</t>
  </si>
  <si>
    <t>WATER CONSERVATION PURIF     MR SM HANI                .00       .00       .00       .00       .00                 .00               48.00   3696.00       .00       .00            48.00   4597.44    Y</t>
  </si>
  <si>
    <t>WATER CONSERVATION PURIF     MR TJ JILANA            36.00   5689.98     12.00    842.96       .00                 .00               36.00   1896.84       .00       .00            84.00   9331.22    N</t>
  </si>
  <si>
    <t>WATER CONSERVATION PURIF     MR Z NGUMBELA           33.00   3831.80      7.00   1083.74       .00                 .00                 .00       .00       .00       .00            40.00   4915.54    N</t>
  </si>
  <si>
    <t>01 MAKANA MUNICIPALITY-SAL                OVERIME HOURS REPORT                  PRINTED ON 2024/04/0( 8:18)  FOR 2024/03/22        PAGE     3</t>
  </si>
  <si>
    <t>WATER CONSERVATION PURIF     MS KM MADINDA             .00       .00       .00       .00       .00                 .00               48.00   3876.00       .00       .00            48.00   4552.08    Y</t>
  </si>
  <si>
    <t>WATER CONSERVATION PURIF     MR FN MAVELA              .00       .00       .00       .00       .00                 .00               12.00    969.00       .00       .00            12.00   1307.04    Y</t>
  </si>
  <si>
    <t>WATER CONSERVATION PURIF     MS N MNGXUMA            16.00   2985.60     16.00   3980.80       .00                 .00                 .00       .00       .00       .00            32.00   6966.40    N</t>
  </si>
  <si>
    <t>WATER CONSERVATION PURIF     MR NM NDOLO             48.00   7641.60      7.00       .00       .00                 .00                 .00       .00       .00       .00            55.00   7641.60    N</t>
  </si>
  <si>
    <t>WATER CONSERVATION PURIF     MR MG FAKU              33.00   3742.20      4.00    604.80       .00                 .00                 .00       .00       .00       .00            37.00   4347.00    N</t>
  </si>
  <si>
    <t>WATER CONSERVATION PURIF     MR B SPEELMAN           25.00   2835.00      8.00   1209.60       .00                 .00                 .00       .00       .00       .00            33.00   4044.60    N</t>
  </si>
  <si>
    <t>WATER CONSERVATION PURIF     MR A HELENI               .00       .00       .00       .00       .00                 .00               48.00   1858.08       .00       .00            48.00   2759.52    Y</t>
  </si>
  <si>
    <t>WATER CONSERVATION PURIF     MR M TOKOTA             38.00   7090.80     13.00   1009.10       .00                 .00                 .00       .00       .00       .00            51.00   8099.90    N</t>
  </si>
  <si>
    <t>WATER CONSERVATION PURIF     MR M MBEKELE             6.00    680.40      6.00    907.20       .00                 .00                 .00       .00       .00       .00            12.00   1587.60    Y</t>
  </si>
  <si>
    <t>WATER CONSERVATION PURIF     MR MI KOM               13.00   1474.20       .00       .00       .00                 .00                 .00       .00       .00       .00            13.00   1474.20    N</t>
  </si>
  <si>
    <t>WATER CONSERVATION PURIF     MR J LEON               44.50   7471.20     24.00       .00       .00                 .00                 .00       .00       .00       .00            68.50   7471.20    N</t>
  </si>
  <si>
    <t>WATER CONSERVATION PURIF     MR X SODLADLA           38.00   4013.94     21.00   2957.64       .00                 .00                 .00       .00       .00       .00            59.00   6971.58    Y</t>
  </si>
  <si>
    <t>WATER CONSERVATION PURIF     MR AS BOTILE              .00       .00       .00       .00       .00                 .00               12.00    603.00       .00       .00            12.00   1391.76    Y</t>
  </si>
  <si>
    <t>WATER CONSERVATION PURIF     MR M SOLANI               .00       .00       .00       .00       .00                 .00               48.00   2985.60       .00       .00            48.00   3887.04    Y</t>
  </si>
  <si>
    <t>WATER CONSERVATION PURIF     MR OO MBOMBO            48.00   4756.80       .00       .00       .00                 .00               24.00    951.36       .00       .00            72.00   6834.96    N</t>
  </si>
  <si>
    <t>WATER CONSERVATION PURIF                            441.50  62188.19    145.00  17115.12       .00                 .00              276.00  16835.88       .00       .00           862.50 102674.63</t>
  </si>
  <si>
    <t>WATER JAMES KLEYNHANS        MR L KAHLA              12.00   3956.22     28.00  12308.24       .00                 .00                 .00       .00       .00       .00            40.00  16264.46    Y</t>
  </si>
  <si>
    <t>WATER JAMES KLEYNHANS        MR ME BANISI              .00       .00       .00       .00       .00                 .00               24.00   1492.80       .00       .00            24.00   2281.56    Y</t>
  </si>
  <si>
    <t>WATER JAMES KLEYNHANS        MR MN MANTLA            36.00   6717.60       .00       .00       .00                 .00                 .00       .00       .00       .00            36.00   7393.68    N</t>
  </si>
  <si>
    <t>WATER JAMES KLEYNHANS        MR NL SMILE             24.00   4478.40     12.00   2985.60       .00                 .00               24.00   1492.80       .00       .00            60.00   9745.56</t>
  </si>
  <si>
    <t>WATER JAMES KLEYNHANS                               104.00  24747.90     44.00  16893.12       .00                 .00               48.00   2985.60       .00       .00           196.00  46880.22</t>
  </si>
  <si>
    <t>WATER RETICULATION           MR D NGQINZI            25.50   2960.93     13.50   2090.07       .00                 .00                 .00       .00       .00       .00            39.00   5051.00    N</t>
  </si>
  <si>
    <t>WATER RETICULATION           MR L PETER              27.30   2834.97     13.30   1758.44       .00                 .00                 .00       .00       .00       .00            40.60   4593.41    N</t>
  </si>
  <si>
    <t>WATER RETICULATION           MR MP MKALIPI           25.00   6200.63      8.00   2645.60       .00                 .00                 .00       .00       .00       .00            33.00   8846.23    N</t>
  </si>
  <si>
    <t>WATER RETICULATION           MR LL BASIE             25.00   3044.25      8.00   1298.88       .00                 .00                 .00       .00       .00       .00            33.00   4343.13    N</t>
  </si>
  <si>
    <t>WATER RETICULATION           MR A HAWULANA           29.00   3367.34     13.50   1703.02       .00                 .00                 .00       .00       .00       .00            42.50   5070.36    N</t>
  </si>
  <si>
    <t>01 MAKANA MUNICIPALITY-SAL                OVERIME HOURS REPORT                  PRINTED ON 2024/04/0( 8:18)  FOR 2024/03/22        PAGE     4</t>
  </si>
  <si>
    <t>WATER RETICULATION           MR S JACK               21.00   2438.42      7.00   1083.74       .00                 .00                 .00       .00       .00       .00            28.00   3522.16    N</t>
  </si>
  <si>
    <t>WATER RETICULATION           MR M MNTWINI            33.00   8582.31     12.00   2427.32       .00                 .00                 .00       .00       .00       .00            45.00  11009.63    N</t>
  </si>
  <si>
    <t>WATER RETICULATION           MR P KRALO              33.00   6013.76     10.00   1700.86       .00                 .00                 .00       .00       .00       .00            43.00   7714.62    N</t>
  </si>
  <si>
    <t>WATER RETICULATION           MR KB MANYATI           13.00   3149.06       .00       .00       .00                 .00                 .00       .00       .00       .00            13.00   3149.06    Y</t>
  </si>
  <si>
    <t>WATER RETICULATION           MR MT MFECANE           33.00   6157.80      9.00   1741.60       .00                 .00                 .00       .00       .00       .00            42.00   7899.40    N</t>
  </si>
  <si>
    <t>WATER RETICULATION           MR C BASSON             30.00   5732.10     13.50   2547.60       .00                 .00                 .00       .00       .00       .00            43.50   8279.70    N</t>
  </si>
  <si>
    <t>WATER RETICULATION           MRS F HLANGANA          36.00   4180.14     12.00    619.28       .00                 .00               24.00    929.04       .00       .00            72.00   6404.54    N</t>
  </si>
  <si>
    <t>WATER RETICULATION           MS N KAYINGANA          18.00   1901.34     10.00   1408.40       .00                 .00                 .00       .00       .00       .00            28.00   3309.74</t>
  </si>
  <si>
    <t>WATER RETICULATION           MRS N MANTLA            48.00   4225.20      7.00       .00       .00                 .00                 .00       .00       .00       .00            55.00   4225.20    N</t>
  </si>
  <si>
    <t>WATER RETICULATION           MR T MTWECU               .00       .00     14.00   1971.76       .00                 .00                 .00       .00       .00       .00            14.00   1971.76    N</t>
  </si>
  <si>
    <t>WATER RETICULATION           MRS NJ SUKULA           22.50   2376.68      5.00    704.20       .00                 .00                 .00       .00       .00       .00            27.50   3080.88    Y</t>
  </si>
  <si>
    <t>WATER RETICULATION           MR SI DYONGOMAN         51.00   3485.79     21.00    985.88       .00                 .00                 .00       .00       .00       .00            72.00   4471.67</t>
  </si>
  <si>
    <t>WATER RETICULATION           MR S NQEBE                .00       .00       .00       .00       .00                 .00               36.00   2239.20       .00       .00            36.00   2915.28    Y</t>
  </si>
  <si>
    <t>WATER RETICULATION           MR L PIETERS            11.00   2004.59       .00       .00       .00                 .00                 .00       .00       .00       .00            11.00   2004.59    Y</t>
  </si>
  <si>
    <t>WATER RETICULATION           MS NT JACK-XHALI        33.00   3485.79      9.00    985.88       .00                 .00                 .00       .00       .00       .00            42.00   4471.67</t>
  </si>
  <si>
    <t>WATER RETICULATION           MS P MKA                21.00   2218.23       .00       .00       .00                 .00                 .00       .00       .00       .00            21.00   2218.23    N</t>
  </si>
  <si>
    <t>WATER RETICULATION                                  567.30  82296.13    193.80  28318.13       .00                 .00               60.00   3168.24       .00       .00           821.10 115134.66</t>
  </si>
  <si>
    <t>ELECTRICITY ADMIN            MR SD MAVUSO            23.00   2670.65     14.00   2167.48       .00                 .00                 .00       .00       .00       .00            37.00   4922.64    N</t>
  </si>
  <si>
    <t>ELECTRICITY ADMIN                                    23.00   2670.65     14.00   2167.48       .00                 .00                 .00       .00       .00       .00            37.00   4922.64</t>
  </si>
  <si>
    <t>ELECTRICITY DISTRIBUTION     MR DB GOMBA             23.00   2670.65     15.00   2322.30       .00                 .00                 .00       .00       .00       .00            38.00   5161.97    N</t>
  </si>
  <si>
    <t>ELECTRICITY DISTRIBUTION     MR L MBUYEPHI           32.00   8322.24      2.50   1406.49       .00                 .00                 .00       .00       .00       .00            34.50  10019.82    N</t>
  </si>
  <si>
    <t>ELECTRICITY DISTRIBUTION     MR X QHINGA             29.00   3367.34     14.00   1703.02       .00                 .00                 .00       .00       .00       .00            43.00   5244.08    N</t>
  </si>
  <si>
    <t>ELECTRICITY DISTRIBUTION     MR AD SPHERE            24.50   2844.82     18.00   2399.71       .00                 .00                 .00       .00       .00       .00            42.50   5413.55    N</t>
  </si>
  <si>
    <t>ELECTRICITY DISTRIBUTION     MR Z MATOMANA           14.00   2376.15     12.00   2715.60       .00                 .00                 .00       .00       .00       .00            26.00   5115.23    N</t>
  </si>
  <si>
    <t>ELECTRICITY DISTRIBUTION     SN MATIWANA             26.00   3018.99      2.00    627.98       .00                 .00                 .00       .00       .00       .00            28.00   3769.04    N</t>
  </si>
  <si>
    <t>ELECTRICITY DISTRIBUTION     MR A JUJU               12.00   1393.38       .00       .00       .00                 .00                 .00       .00       .00       .00            12.00   1477.89    N</t>
  </si>
  <si>
    <t>01 MAKANA MUNICIPALITY-SAL                OVERIME HOURS REPORT                  PRINTED ON 2024/04/0( 8:18)  FOR 2024/03/22        PAGE     5</t>
  </si>
  <si>
    <t>ELECTRICITY DISTRIBUTION     MS N MKOKELI-NTLOKO     23.50   6562.49     15.50   5771.27       .00                 .00                 .00       .00       .00       .00            39.00  12479.31    N</t>
  </si>
  <si>
    <t>ELECTRICITY DISTRIBUTION     MR V SILINGA            20.00   7250.10      9.50   4591.73       .00                 .00                 .00       .00       .00       .00            29.50  11860.61    Y</t>
  </si>
  <si>
    <t>ELECTRICITY DISTRIBUTION     MISS NY KALASE          15.00   1741.73       .00       .00       .00                 .00                 .00       .00       .00       .00            15.00   1854.41    N</t>
  </si>
  <si>
    <t>ELECTRICITY DISTRIBUTION     MR M DUDA               42.00   5107.20     13.00       .00       .00                 .00                 .00       .00       .00       .00            55.00   5365.43    N</t>
  </si>
  <si>
    <t>ELECTRICITY DISTRIBUTION     MR VX GONGQA            29.50   4312.80      9.00   1629.28       .00                 .00                 .00       .00       .00       .00            38.50   6092.32    N</t>
  </si>
  <si>
    <t>ELECTRICITY DISTRIBUTION     MR SA MAFANI            11.00   1404.48      5.00    851.20       .00                 .00                 .00       .00       .00       .00            16.00   2255.68    Y</t>
  </si>
  <si>
    <t>ELECTRICITY DISTRIBUTION     MR DA DOUDES            16.50   2106.72      8.00   1361.92       .00                 .00                 .00       .00       .00       .00            24.50   3581.32    N</t>
  </si>
  <si>
    <t>ELECTRICITY DISTRIBUTION     MR MM NTSHOKO           13.50   1567.55       .00       .00       .00                 .00                 .00       .00       .00       .00            13.50   1656.76    N</t>
  </si>
  <si>
    <t>ELECTRICITY DISTRIBUTION     MR S MTANA              11.50   1468.32     21.00   3575.04       .00                 .00                 .00       .00       .00       .00            32.50   5151.35    N</t>
  </si>
  <si>
    <t>ELECTRICITY DISTRIBUTION     MR AP HLUTHA            55.00   5107.20     14.50       .00       .00                 .00                 .00       .00       .00       .00            69.50   5459.33    N</t>
  </si>
  <si>
    <t>ELECTRICITY DISTRIBUTION     MR S LANGA              21.00   5461.47     18.00   6241.68       .00                 .00                 .00       .00       .00       .00            39.00  11862.78    N</t>
  </si>
  <si>
    <t>ELECTRICITY DISTRIBUTION     MISS NA MLOTANA         40.00  10402.80       .00       .00       .00                 .00                 .00       .00       .00       .00            40.00  10693.89    N</t>
  </si>
  <si>
    <t>ELECTRICITY DISTRIBUTION     MR TH HULUSHE           21.00   2618.60     15.00   2493.90       .00                 .00                 .00       .00       .00       .00            36.00   5225.18    Y</t>
  </si>
  <si>
    <t>ELECTRICITY DISTRIBUTION     MR SC RAMBA             32.00   8322.24      8.00   2774.08       .00                 .00                 .00       .00       .00       .00            40.00  11331.07    N</t>
  </si>
  <si>
    <t>ELECTRICITY DISTRIBUTION     MISS N COSSIE           22.00   2379.30     14.50   2090.90       .00                 .00                 .00       .00       .00       .00            36.50   4596.97    N</t>
  </si>
  <si>
    <t>ELECTRICITY DISTRIBUTION     MR M NGOJO              27.80   5066.13     18.00   2964.36       .00                 .00                 .00       .00       .00       .00            45.80   8218.29    N</t>
  </si>
  <si>
    <t>ELECTRICITY DISTRIBUTION     MR N LUPUWANA           16.00   4161.12     25.00   8322.24       .00                 .00                 .00       .00       .00       .00            41.00  12642.99    N</t>
  </si>
  <si>
    <t>ELECTRICITY DISTRIBUTION     MR S SOMYA              28.00   7636.44     14.50   4363.68       .00                 .00                 .00       .00       .00       .00            42.50  12164.45    N</t>
  </si>
  <si>
    <t>ELECTRICITY DISTRIBUTION     MR KR NGONYAMA          35.00   9102.45       .00       .00       .00                 .00                 .00       .00       .00       .00            35.00   9327.81    N</t>
  </si>
  <si>
    <t>ELECTRICITY DISTRIBUTION     MR BB GOMBA             19.50   1712.30     15.00   1756.20       .00                 .00                 .00       .00       .00       .00            34.50   3628.13</t>
  </si>
  <si>
    <t>ELECTRICITY DISTRIBUTION     MS BJ MATTHEWS          16.00   1404.96       .00       .00       .00                 .00                 .00       .00       .00       .00            16.00   1527.03</t>
  </si>
  <si>
    <t>ELECTRICITY DISTRIBUTION     MR D BRUINTJIES         11.50   1009.82       .00       .00       .00                 .00                 .00       .00       .00       .00            11.50   1066.16</t>
  </si>
  <si>
    <t>ELECTRICITY DISTRIBUTION     MR S FESI               20.50   1800.11     21.00   2283.06       .00                 .00                 .00       .00       .00       .00            41.50   4242.80</t>
  </si>
  <si>
    <t>ELECTRICITY DISTRIBUTION     MR M HEMPE               8.50    746.39     17.00   1990.36       .00                 .00                 .00       .00       .00       .00            25.50   2746.14</t>
  </si>
  <si>
    <t>ELECTRICITY DISTRIBUTION     MR LN KULATI            21.00   1844.01     14.00   1639.12       .00                 .00                 .00       .00       .00       .00            35.00   3544.17</t>
  </si>
  <si>
    <t>ELECTRICITY DISTRIBUTION     MR L KUPHU              35.50   3117.26     18.00    526.86       .00                 .00                 .00       .00       .00       .00            53.50   3756.80</t>
  </si>
  <si>
    <t>ELECTRICITY DISTRIBUTION     MR CC MANYONTA          20.50   1800.11     21.00   2283.06       .00                 .00                 .00       .00       .00       .00            41.50   4242.80</t>
  </si>
  <si>
    <t>ELECTRICITY DISTRIBUTION     MR X NGQAWANA           16.50   1448.87     21.00   2458.68       .00                 .00                 .00       .00       .00       .00            37.50   4039.01</t>
  </si>
  <si>
    <t>ELECTRICITY DISTRIBUTION     MRS A NGQOYIYA           3.00    263.43       .00       .00       .00                 .00                 .00       .00       .00       .00             3.00    277.52</t>
  </si>
  <si>
    <t>ELECTRICITY DISTRIBUTION     MR S SISWANA            13.00   1141.53      4.00    468.32       .00                 .00                 .00       .00       .00       .00            17.00   1609.85</t>
  </si>
  <si>
    <t>01 MAKANA MUNICIPALITY-SAL                OVERIME HOURS REPORT                  PRINTED ON 2024/04/0( 8:18)  FOR 2024/03/22        PAGE     6</t>
  </si>
  <si>
    <t>ELECTRICITY DISTRIBUTION                            826.30 132061.50    403.00  71612.04       .00                 .00                 .00       .00       .00       .00          1229.30 208701.94</t>
  </si>
  <si>
    <t>CORPORATE SERVICES           MS L FALTEIN             8.00   1849.80       .00       .00       .00                 .00                 .00       .00       .00       .00             8.00   1849.80</t>
  </si>
  <si>
    <t>CORPORATE SERVICES           MS W TINISE              8.00   1150.08       .00       .00       .00                 .00                 .00       .00       .00       .00             8.00   1150.08</t>
  </si>
  <si>
    <t>CORPORATE SERVICES           MISS P BUWA              8.00    865.20      8.00   1153.60       .00                 .00                 .00       .00       .00       .00            16.00   2018.80</t>
  </si>
  <si>
    <t>CORPORATE SERVICES           MR S MZONGWANA           8.00   1177.68       .00       .00       .00                 .00                 .00       .00       .00       .00             8.00   1177.68</t>
  </si>
  <si>
    <t>CORPORATE SERVICES           MISS NO LURWAYI         30.50   3221.72     15.00   1337.98       .00                 .00                 .00       .00       .00       .00            45.50   4559.70</t>
  </si>
  <si>
    <t>CORPORATE SERVICES           MR M MTHANA             20.50   1800.11     10.00   1170.80       .00                 .00                 .00       .00       .00       .00            30.50   2970.91</t>
  </si>
  <si>
    <t>CORPORATE SERVICES                                   83.00  10064.59     33.00   3662.38       .00                 .00                 .00       .00       .00       .00           116.00  13726.97</t>
  </si>
  <si>
    <t>COMMUNITY HALLS              MR MS NKONTSO           14.00   1787.52       .00       .00       .00                 .00                 .00       .00       .00       .00            14.00   1787.52    0</t>
  </si>
  <si>
    <t>COMMUNITY HALLS              MR VM NQEBEYA           11.00   1780.52     12.00   2589.84       .00                 .00                 .00       .00       .00       .00            23.00   4370.36</t>
  </si>
  <si>
    <t>COMMUNITY HALLS              MR S MIZE               13.00   1782.11      8.00   1462.24       .00                 .00                 .00       .00       .00       .00            21.00   3244.35</t>
  </si>
  <si>
    <t>COMMUNITY HALLS              MRS N MALGAS            14.00   1587.60     18.50   2797.20       .00                 .00                 .00       .00       .00       .00            32.50   4384.80</t>
  </si>
  <si>
    <t>COMMUNITY HALLS                                      52.00   6937.75     38.50   6849.28       .00                 .00                 .00       .00       .00       .00            90.50  13787.03</t>
  </si>
  <si>
    <t>FINANCE ADMINISTRATION       MR L MAGALELA           18.00   2298.24     15.00   2553.60       .00                 .00                 .00       .00       .00       .00            33.00   4936.35</t>
  </si>
  <si>
    <t>FINANCE ADMINISTRATION                               18.00   2298.24     15.00   2553.60       .00                 .00                 .00       .00       .00       .00            33.00   4936.35</t>
  </si>
  <si>
    <t>CEMETERIES                   MR Z MATISO             12.00   1393.38     28.00   4334.96       .00                 .00                 .00       .00       .00       .00            40.00   5728.34</t>
  </si>
  <si>
    <t>CEMETERIES                   MS V DYANTYI             5.00    580.58      3.00    627.98       .00                 .00                 .00       .00       .00       .00             8.00   1208.56</t>
  </si>
  <si>
    <t>CEMETERIES                                           17.00   1973.96     31.00   4962.94       .00                 .00                 .00       .00       .00       .00            48.00   6936.90</t>
  </si>
  <si>
    <t>COMMONAGE                    MS N SEPTEMBER          12.00   1427.04     12.00   1902.72       .00                 .00                 .00       .00       .00       .00            24.00   3329.76</t>
  </si>
  <si>
    <t>COMMONAGE                    MR X MNGCONGO            9.00    950.67     10.00   1408.40       .00                 .00                 .00       .00       .00       .00            19.00   2359.07</t>
  </si>
  <si>
    <t>COMMONAGE                    MR PZ NDWAYANA          12.00   1901.34     28.00   3098.48       .00                 .00                 .00       .00       .00       .00            40.00   4999.82</t>
  </si>
  <si>
    <t>COMMONAGE                    MR A NQUMA              12.00   1267.56     20.00   2816.80       .00                 .00                 .00       .00       .00       .00            32.00   4084.36</t>
  </si>
  <si>
    <t>COMMONAGE                                            45.00   5546.61     70.00   9226.40       .00                 .00                 .00       .00       .00       .00           115.00  14773.01</t>
  </si>
  <si>
    <t>01 MAKANA MUNICIPALITY-SAL                OVERIME HOURS REPORT                  PRINTED ON 2024/04/0( 8:18)  FOR 2024/03/22        PAGE     7</t>
  </si>
  <si>
    <t>DOMESTIC REFUSE              MR MZ NAZO               9.00   2079.00       .00       .00       .00                 .00                 .00       .00       .00       .00             9.00   2079.00    0</t>
  </si>
  <si>
    <t>DOMESTIC REFUSE              AJ MABINDISA             7.50    870.86      4.00    619.28       .00                 .00                 .00       .00       .00       .00            11.50   1490.14    0</t>
  </si>
  <si>
    <t>DOMESTIC REFUSE              MR TK SANDI              9.00   1982.75       .00       .00       .00                 .00                 .00       .00       .00       .00             9.00   1982.75</t>
  </si>
  <si>
    <t>DOMESTIC REFUSE              MS NJ CHRISJAN          18.00   3358.80      4.00    995.20       .00                 .00                 .00       .00       .00       .00            22.00   4354.00</t>
  </si>
  <si>
    <t>DOMESTIC REFUSE              MR MW NTSHOKO           22.00   2616.24     11.00   1744.16       .00                 .00                 .00       .00       .00       .00            33.00   4360.40    N</t>
  </si>
  <si>
    <t>DOMESTIC REFUSE              MR MD HLALOWA           37.00   3908.31     13.00    571.22       .00                 .00                 .00       .00       .00       .00            50.00   4479.53</t>
  </si>
  <si>
    <t>DOMESTIC REFUSE                                     102.50  14815.96     32.00   3929.86       .00                 .00                 .00       .00       .00       .00           134.50  18745.82</t>
  </si>
  <si>
    <t>PARKS ADMIN                  MR T DLALANI            12.00   4350.06     28.00  13533.52       .00                 .00                 .00       .00       .00       .00            40.00  17883.58</t>
  </si>
  <si>
    <t>PARKS ADMIN                                          12.00   4350.06     28.00  13533.52       .00                 .00                 .00       .00       .00       .00            40.00  17883.58</t>
  </si>
  <si>
    <t>FIRE CONTROL                 MR FM MAPALING          26.00   6545.76      6.00   2014.08       .00                 .00               36.00   3021.12       .00       .00            68.00  11580.96    Y</t>
  </si>
  <si>
    <t>FIRE CONTROL                 MR GH FELIX              8.00   1551.60       .00       .00       .00                 .00               12.00    775.80       .00       .00            20.00   2327.40    Y</t>
  </si>
  <si>
    <t>FIRE CONTROL                 MR M MANKAYI            12.00   2327.40       .00       .00       .00                 .00                 .00       .00       .00       .00            12.00   2327.40    Y</t>
  </si>
  <si>
    <t>FIRE CONTROL                 MR MR NTSHO             13.41   2928.87      5.30   1543.04       .00                 .00               36.00   2620.44       .00       .00            54.71   7092.35    Y</t>
  </si>
  <si>
    <t>FIRE CONTROL                 MR TJ SMAYILE             .00       .00       .00       .00       .00                 .00               12.00    846.24       .00       .00            12.00    846.24    Y</t>
  </si>
  <si>
    <t>FIRE CONTROL                 MR MEB BOOI              3.00    573.21      1.00   1033.34       .00                 .00               36.00   2292.84       .00       .00            40.00   3899.39    Y</t>
  </si>
  <si>
    <t>FIRE CONTROL                 MR AT BOMA              13.00   2750.09       .00       .00       .00                 .00               36.00   2538.72       .00       .00            49.00   5288.81    Y</t>
  </si>
  <si>
    <t>FIRE CONTROL                 MR MM MANCAM            13.00   2750.09       .00       .00       .00                 .00               24.00   1692.48       .00       .00            37.00   4442.57    Y</t>
  </si>
  <si>
    <t>FIRE CONTROL                 MR M MARAWU             13.00   2348.19       .00       .00       .00                 .00               24.00   1445.04       .00       .00            37.00   3793.23    Y</t>
  </si>
  <si>
    <t>FIRE CONTROL                 MRS PL MBANE             9.00   1903.91       .00       .00       .00                 .00               24.00   1692.48       .00       .00            33.00   3596.39    Y</t>
  </si>
  <si>
    <t>FIRE CONTROL                 MRS NP NGCESE           14.00   2824.50      6.00   1614.00       .00                 .00               36.00   2421.00       .00       .00            56.00   6859.50    Y</t>
  </si>
  <si>
    <t>FIRE CONTROL                 MS NJ SIKO                .00       .00       .00       .00       .00                 .00               12.00    774.84       .00       .00            12.00    774.84    Y</t>
  </si>
  <si>
    <t>FIRE CONTROL                 MR NA SCHEEPERS           .00       .00       .00       .00       .00                 .00               12.00    833.04       .00       .00            12.00    833.04    Y</t>
  </si>
  <si>
    <t>FIRE CONTROL                 MR QW SKEYI              9.00   1830.20       .00       .00       .00                 .00               24.00   1626.96       .00       .00            33.00   3457.16    Y</t>
  </si>
  <si>
    <t>FIRE CONTROL                 MS NVM MKELE             5.00    969.75      5.00   1293.00       .00                 .00               36.00   2327.40       .00       .00            46.00   4590.15    Y</t>
  </si>
  <si>
    <t>FIRE CONTROL                 MR JI POTBERG             .00       .00       .00       .00       .00                 .00               48.00   2985.60       .00       .00            48.00   2985.60    Y</t>
  </si>
  <si>
    <t>01 MAKANA MUNICIPALITY-SAL                OVERIME HOURS REPORT                  PRINTED ON 2024/04/0( 8:18)  FOR 2024/03/22        PAGE     8</t>
  </si>
  <si>
    <t>FIRE CONTROL                 MRS NJ SOMEKETA          8.00   1848.00       .00       .00       .00                 .00               12.00    924.00       .00       .00            20.00   2772.00    Y</t>
  </si>
  <si>
    <t>FIRE CONTROL                 MR T KASPER              5.00    911.18       .00       .00       .00                 .00               24.00   1458.00       .00       .00            29.00   2369.18    Y</t>
  </si>
  <si>
    <t>FIRE CONTROL                 MR D MKHAZA             13.00   2369.06       .00       .00       .00                 .00               24.00   1458.00       .00       .00            37.00   3827.06    Y</t>
  </si>
  <si>
    <t>FIRE CONTROL                 MR NT TLANJENI            .00       .00       .00       .00       .00                 .00               24.00   1458.00       .00       .00            24.00   1458.00    Y</t>
  </si>
  <si>
    <t>FIRE CONTROL                 MS F BOOI                 .00       .00       .00       .00       .00                 .00               12.00    603.00       .00       .00            12.00    603.00</t>
  </si>
  <si>
    <t>FIRE CONTROL                 MR BL LOMBO             17.00   2443.92       .00       .00       .00                 .00               24.00   1150.08       .00       .00            41.00   3594.00</t>
  </si>
  <si>
    <t>FIRE CONTROL                 MR UJ MKHAZA             1.30    182.50       .00       .00       .00                 .00                 .00       .00       .00       .00             1.30    182.50</t>
  </si>
  <si>
    <t>FIRE CONTROL                                        198.71  39387.31     23.30   7497.46       .00                 .00              672.00  42985.92       .00       .00           894.01  89870.69</t>
  </si>
  <si>
    <t>LIBRARY HILL STREET          MR SP TYANASE            3.00    559.80       .00       .00       .00                 .00                 .00       .00       .00       .00             3.00    559.80</t>
  </si>
  <si>
    <t>LIBRARY HILL STREET          MR T KILANI               .00       .00      8.00   1209.60       .00                 .00                 .00       .00       .00       .00             8.00   1209.60</t>
  </si>
  <si>
    <t>LIBRARY HILL STREET          MR BR TSANA              3.50    378.53       .00       .00       .00                 .00                 .00       .00       .00       .00             3.50    378.53</t>
  </si>
  <si>
    <t>LIBRARY HILL STREET                                   6.50    938.33      8.00   1209.60       .00                 .00                 .00       .00       .00       .00            14.50   2147.93</t>
  </si>
  <si>
    <t>PUBLIC HEALTH                MS N ONCEYA              8.00    865.20      8.00   1153.60       .00                 .00                 .00       .00       .00       .00            16.00   2018.80</t>
  </si>
  <si>
    <t>PUBLIC HEALTH                                         8.00    865.20      8.00   1153.60       .00                 .00                 .00       .00       .00       .00            16.00   2018.80</t>
  </si>
  <si>
    <t>NURSERY                      MRS PP MATISO           15.00   1584.45     12.00   1690.08       .00                 .00                 .00       .00       .00       .00            27.00   3274.53</t>
  </si>
  <si>
    <t>NURSERY                      MS TZ MTHWAKO           12.00   1267.56     12.00   1690.08       .00                 .00                 .00       .00       .00       .00            24.00   2957.64</t>
  </si>
  <si>
    <t>NURSERY                                              27.00   2852.01     24.00   3380.16       .00                 .00                 .00       .00       .00       .00            51.00   6232.17</t>
  </si>
  <si>
    <t>SANITATION GENERAL           MR JL THOMAS            13.50   3118.50      4.00   1232.00       .00                 .00                 .00       .00       .00       .00            17.50   4350.50</t>
  </si>
  <si>
    <t>SANITATION GENERAL           MR W GORA                8.00    928.92      4.00    619.28       .00                 .00                 .00       .00       .00       .00            12.00   1548.20</t>
  </si>
  <si>
    <t>SANITATION GENERAL           MRS P TYUPU             12.00   1532.16     12.00   2042.88       .00                 .00                 .00       .00       .00       .00            24.00   3575.04</t>
  </si>
  <si>
    <t>SANITATION GENERAL           MR X KUNIRI              7.00    812.81      4.00    619.28       .00                 .00                 .00       .00       .00       .00            11.00   1432.09</t>
  </si>
  <si>
    <t>SANITATION GENERAL           MR LB MADINDA            8.00    974.16      4.00    649.44       .00                 .00                 .00       .00       .00       .00            12.00   1623.60</t>
  </si>
  <si>
    <t>01 MAKANA MUNICIPALITY-SAL                OVERIME HOURS REPORT                  PRINTED ON 2024/04/0( 8:18)  FOR 2024/03/22        PAGE     9</t>
  </si>
  <si>
    <t>SANITATION GENERAL           MR LI YOSE               4.00    464.46      4.00    619.28       .00                 .00                 .00       .00       .00       .00             8.00   1083.74</t>
  </si>
  <si>
    <t>SANITATION GENERAL           MR YS JONGILE           22.50   3158.66      8.00   1497.44       .00                 .00                 .00       .00       .00       .00            30.50   4656.10</t>
  </si>
  <si>
    <t>SANITATION GENERAL           MRS SN HULUSHE          16.00   1690.08     16.00   2253.44       .00                 .00                 .00       .00       .00       .00            32.00   3943.52</t>
  </si>
  <si>
    <t>SANITATION GENERAL           MISS NP MTHATHI          8.00    845.04      8.00   1126.72       .00                 .00                 .00       .00       .00       .00            16.00   1971.76</t>
  </si>
  <si>
    <t>SANITATION GENERAL           MS NM NASE               8.00    845.04      8.00   1126.72       .00                 .00                 .00       .00       .00       .00            16.00   1971.76</t>
  </si>
  <si>
    <t>SANITATION GENERAL           MRS L ZATHU             12.00   1267.56      8.00   1126.72       .00                 .00                 .00       .00       .00       .00            20.00   2394.28</t>
  </si>
  <si>
    <t>SANITATION GENERAL           MR NM MAGOBIYANE         7.00    739.41      4.00    563.36       .00                 .00                 .00       .00       .00       .00            11.00   1302.77</t>
  </si>
  <si>
    <t>SANITATION GENERAL                                  182.00  22375.96    132.00  20236.88       .00                 .00                 .00       .00       .00       .00           314.00  42612.84</t>
  </si>
  <si>
    <t>TRAFFIC                      MRS Z MASETI            20.00   4960.50     10.00   3307.00       .00                 .00               10.00    826.80       .00       .00            40.00   9094.30</t>
  </si>
  <si>
    <t>TRAFFIC                      MR SN WALTERS           11.00   2860.77      3.00   1406.49       .00                 .00                3.00    260.07       .00       .00            17.00   4527.33</t>
  </si>
  <si>
    <t>TRAFFIC                      MR FP OERSON            12.00   2641.32     11.00   3228.28       .00                 .00               11.00    807.07       .00       .00            34.00   6686.06</t>
  </si>
  <si>
    <t>TRAFFIC                      MR EG SIAS              14.00   3311.70     10.00   3154.00       .00                 .00               10.00    788.50       .00       .00            34.00   7263.59</t>
  </si>
  <si>
    <t>TRAFFIC                      MR UR AUSTIN            10.00   1822.35     11.00   2672.78       .00                 .00                6.00    364.50       .00       .00            27.00   4906.58</t>
  </si>
  <si>
    <t>TRAFFIC                      MR KG REDCLIFFE         14.00   2551.29      6.00   1457.88       .00                 .00                6.00    364.50       .00       .00            26.00   4392.45</t>
  </si>
  <si>
    <t>TRAFFIC                                             121.00  26198.73     75.00  21667.07       .00                 .00               70.00   5021.72       .00       .00           266.00  53047.15</t>
  </si>
  <si>
    <t>SPORTS GROUNDS               MR S NGCESE             16.00   4575.60      7.00   2669.10       .00                 .00                 .00       .00       .00       .00            23.00   7244.70</t>
  </si>
  <si>
    <t>SPORTS GROUNDS               MRS TR STAMPER-BUWA     31.00   4249.64      7.00   1279.46       .00                 .00                 .00       .00       .00       .00            38.00   5529.10</t>
  </si>
  <si>
    <t>SPORTS GROUNDS               MR SE KULA              27.50   3595.35      5.00    871.60       .00                 .00                 .00       .00       .00       .00            32.50   4466.95</t>
  </si>
  <si>
    <t>SPORTS GROUNDS               MR M MADYO              25.00   3509.63     15.00   2807.70       .00                 .00                 .00       .00       .00       .00            40.00   6317.33</t>
  </si>
  <si>
    <t>SPORTS GROUNDS               MR DP ZANI              25.00   3192.00     17.00   2553.60       .00                 .00                 .00       .00       .00       .00            42.00   5745.60</t>
  </si>
  <si>
    <t>01 MAKANA MUNICIPALITY-SAL                OVERIME HOURS REPORT                  PRINTED ON 2024/04/0( 8:18)  FOR 2024/03/22        PAGE    10</t>
  </si>
  <si>
    <t>SPORTS GROUNDS               MR M MAGWALA            34.00   4552.26      6.00   1071.12       .00                 .00                 .00       .00       .00       .00            40.00   5623.38</t>
  </si>
  <si>
    <t>SPORTS GROUNDS               MISS NJ PLANGA          30.00   3168.90     10.00   1408.40       .00                 .00                 .00       .00       .00       .00            40.00   4577.30</t>
  </si>
  <si>
    <t>SPORTS GROUNDS               MR L BUDAZA             30.00   3244.50     10.00   1442.00       .00                 .00                 .00       .00       .00       .00            40.00   4686.50</t>
  </si>
  <si>
    <t>SPORTS GROUNDS               MR M GOLIATH            43.00   4225.20     24.00       .00       .00                 .00                 .00       .00       .00       .00            67.00   4225.20</t>
  </si>
  <si>
    <t>SPORTS GROUNDS               MR S NDZANZDE           29.50   3116.09     27.00   1478.82       .00                 .00                 .00       .00       .00       .00            56.50   4594.91</t>
  </si>
  <si>
    <t>SPORTS GROUNDS               MS L MINI               30.00   3168.90      9.00   1267.56       .00                 .00                 .00       .00       .00       .00            39.00   4436.46</t>
  </si>
  <si>
    <t>SPORTS GROUNDS                                      350.00  43734.42    148.00  18435.56       .00                 .00                 .00       .00       .00       .00           498.00  62169.98</t>
  </si>
  <si>
    <t>VEHICLE LICENSING            MS Z NJENJE             24.00   4696.20     16.00   4174.40       .00                 .00                 .00       .00       .00       .00            40.00   8870.60</t>
  </si>
  <si>
    <t>VEHICLE LICENSING                                    24.00   4696.20     16.00   4174.40       .00                 .00                 .00       .00       .00       .00            40.00   8870.60</t>
  </si>
  <si>
    <t>STR ISLANDS &amp; VERGES         MR ZG MAGOPENI          29.00   3702.72     10.00   1702.40       .00                 .00                 .00       .00       .00       .00            39.00   5405.12    0</t>
  </si>
  <si>
    <t>STR ISLANDS &amp; VERGES         MR ME MILA              29.00   4269.09     10.00   1962.80       .00                 .00                 .00       .00       .00       .00            39.00   6231.89    0</t>
  </si>
  <si>
    <t>STR ISLANDS &amp; VERGES         MISS JV NZAYO           12.00   1645.02     12.00   2193.36       .00                 .00                 .00       .00       .00       .00            24.00   3838.38</t>
  </si>
  <si>
    <t>STR ISLANDS &amp; VERGES         MR NM TATA              29.00   4583.60     10.00   2107.40       .00                 .00                 .00       .00       .00       .00            39.00   6691.00</t>
  </si>
  <si>
    <t>STR ISLANDS &amp; VERGES         MR LR DYALOYI           24.00   2922.48     10.00   1623.60       .00                 .00                 .00       .00       .00       .00            34.00   4546.08</t>
  </si>
  <si>
    <t>STR ISLANDS &amp; VERGES         MR WA DURUWE            29.00   6238.77     10.00   2868.40       .00                 .00                 .00       .00       .00       .00            39.00   9107.17</t>
  </si>
  <si>
    <t>STR ISLANDS &amp; VERGES         MS NP DAVANI            12.00   1267.56     12.00   1690.08       .00                 .00                 .00       .00       .00       .00            24.00   2957.64</t>
  </si>
  <si>
    <t>STR ISLANDS &amp; VERGES                                184.00  27064.64     86.00  16096.36       .00                 .00                 .00       .00       .00       .00           270.00  43161.00</t>
  </si>
  <si>
    <t>4275.31 651363.82   1846.10 308964.05       .00                 .00             1270.00  78768.32       .00       .00          7391.411056059.28</t>
  </si>
  <si>
    <t>04 MAKANA MUNICIPALITY-TEMP               OVERIME HOURS REPORT                  PRINTED ON 2024/04/0( 8:19)  FOR 2024/03/22        PAGE     1</t>
  </si>
  <si>
    <t>10/10/01/6000/000            MR MA MONI                .00       .00       .00      8.00       .00                 .00                 .00       .00       .00       .00              .00   1734.08</t>
  </si>
  <si>
    <t>10/10/01/6000/000                                      .00       .00       .00      8.00       .00                 .00                 .00       .00       .00       .00              .00   1734.08</t>
  </si>
  <si>
    <t>.00       .00       .00      8.00       .00                 .00                 .00       .00       .00       .00              .00   1734.08</t>
  </si>
  <si>
    <t>01 MAKANA MUNICIPALITY-SAL                OVERIME HOURS REPORT                  PRINTED ON 2024/05/0( 9:30)  FOR 2024/04/25        PAGE     1</t>
  </si>
  <si>
    <t>TECHNICAL ADMINISTRATION     MR MV TABATA            35.00   4261.95     49.00    811.80       .00                 .00                 .00       .00       .00       .00            84.00   5073.75    N</t>
  </si>
  <si>
    <t>TECHNICAL ADMINISTRATION     MR E SIAS                2.00    179.82      4.00    479.52       .00                 .00                 .00       .00       .00       .00             6.00    659.34</t>
  </si>
  <si>
    <t>TECHNICAL ADMINISTRATION                             37.00   4441.77     53.00   1291.32       .00                 .00                 .00       .00       .00       .00            90.00   5733.09</t>
  </si>
  <si>
    <t>ENG DISTR PLANT              MR Z PAYI               27.00   3135.11      4.00    619.28       .00                 .00                 .00       .00       .00       .00            31.00   3754.39    N</t>
  </si>
  <si>
    <t>ENG DISTR PLANT                                      27.00   3135.11      4.00    619.28       .00                 .00                 .00       .00       .00       .00            31.00   3754.39</t>
  </si>
  <si>
    <t>ENG DISTR WORKSHOPS          MR SA MASOMA             3.50   1074.73       .00       .00       .00                 .00                 .00       .00       .00       .00             3.50   1074.73</t>
  </si>
  <si>
    <t>ENG DISTR WORKSHOPS          MR SF MGXOTENI           8.00   1071.12       .00       .00       .00                 .00                 .00       .00       .00       .00             8.00   1071.12</t>
  </si>
  <si>
    <t>ENG DISTR WORKSHOPS          MR SM MARDON             2.00    255.36      1.00    690.50       .00                 .00                 .00       .00       .00       .00             3.00    945.86</t>
  </si>
  <si>
    <t>ENG DISTR WORKSHOPS                                  13.50   2401.21      1.00    690.50       .00                 .00                 .00       .00       .00       .00            14.50   3091.71</t>
  </si>
  <si>
    <t>ENG PAIL REMOVALS            MR S MELANI             27.00   3135.11      4.00    619.28       .00                 .00                 .00       .00       .00       .00            31.00   3754.39    N</t>
  </si>
  <si>
    <t>ENG PAIL REMOVALS            MR VH NQEBEYA           27.00   3135.11      4.00    619.28       .00                 .00                 .00       .00       .00       .00            31.00   3754.39    N</t>
  </si>
  <si>
    <t>ENG PAIL REMOVALS            MR ZJ ZWENI               .00       .00       .00       .00       .00                 .00               48.00   2985.60       .00       .00            48.00   4563.12    Y</t>
  </si>
  <si>
    <t>ENG PAIL REMOVALS            MR MK JACISA            16.00   1690.08     32.00   3380.16       .00                 .00                 .00       .00       .00       .00            48.00   5070.24    N</t>
  </si>
  <si>
    <t>ENG PAIL REMOVALS            MR TH KAMANA            14.00   1478.82       .00       .00       .00                 .00                 .00       .00       .00       .00            14.00   1478.82    N</t>
  </si>
  <si>
    <t>ENG PAIL REMOVALS            MR SM MONKIE            24.00   2535.12      7.00    985.88       .00                 .00                 .00       .00       .00       .00            31.00   3521.00    N</t>
  </si>
  <si>
    <t>ENG PAIL REMOVALS            MR ME KULA              36.00   3802.68      4.00    563.36       .00                 .00                 .00       .00       .00       .00            40.00   4366.04    N</t>
  </si>
  <si>
    <t>ENG PAIL REMOVALS            MR BR MGQOBELE          29.50   3116.09      4.00    563.36       .00                 .00                 .00       .00       .00       .00            33.50   3679.45    Y</t>
  </si>
  <si>
    <t>ENG PAIL REMOVALS                                   183.50  19949.31     62.00   7717.20       .00                 .00               48.00   2985.60       .00       .00           293.50  32229.63</t>
  </si>
  <si>
    <t>ENG SEWER ADMIN              MR S THETHANI           44.00   7464.00       .00       .00       .00                 .00               36.00   2239.20       .00       .00            80.00   9703.20    N</t>
  </si>
  <si>
    <t>ENG SEWER ADMIN              MR T RALO               18.00   1901.34     11.00   1549.24       .00                 .00                 .00       .00       .00       .00            29.00   3450.58    Y</t>
  </si>
  <si>
    <t>ENG SEWER ADMIN              MR M VAMVA              24.00   4373.64      7.00   1700.86       .00                 .00                 .00       .00       .00       .00            31.00   6074.50    N</t>
  </si>
  <si>
    <t>ENG SEWER ADMIN              MR A ZUZANI             27.00   4920.35      4.00    971.92       .00                 .00                 .00       .00       .00       .00            31.00   5892.27    N</t>
  </si>
  <si>
    <t>ENG SEWER ADMIN                                     149.00  25376.93     34.00   5217.22       .00                 .00               36.00   2239.20       .00       .00           219.00  32833.35</t>
  </si>
  <si>
    <t>01 MAKANA MUNICIPALITY-SAL                OVERIME HOURS REPORT                  PRINTED ON 2024/05/0( 9:30)  FOR 2024/04/25        PAGE     2</t>
  </si>
  <si>
    <t>ENG DISPOSAL WORKS           MR M MZIZI              22.00   3477.21     22.00   3793.32       .00                 .00               12.00    632.28       .00       .00            56.00   8691.57    N</t>
  </si>
  <si>
    <t>ENG DISPOSAL WORKS           MR SC NZWANA            11.00   1697.85     11.00   2263.80       .00                 .00               24.00   1234.80       .00       .00            46.00   5196.45    N</t>
  </si>
  <si>
    <t>ENG DISPOSAL WORKS           MR M JANUARY            10.00   1161.15     15.00   2322.30       .00                 .00                 .00       .00       .00       .00            25.00   3483.45    Y</t>
  </si>
  <si>
    <t>ENG DISPOSAL WORKS           MR SG NKOLONGO          33.00   6157.80     11.00   1741.60       .00                 .00               36.00   2239.20       .00       .00            80.00  10138.60    N</t>
  </si>
  <si>
    <t>ENG DISPOSAL WORKS           MR S METHUSI            48.00  13828.20     15.00       .00       .00                 .00                 .00       .00       .00       .00            63.00  13828.20    N</t>
  </si>
  <si>
    <t>ENG DISPOSAL WORKS           MRS S SOMAGU            44.00   8812.20       .00       .00       .00                 .00               24.00   1762.56     12.00   1762.44            80.00  12337.20    N</t>
  </si>
  <si>
    <t>ENG DISPOSAL WORKS           MR L PLANGA             21.00   2438.42     32.00   2941.58       .00                 .00               12.00    464.52       .00       .00            65.00   6745.96    N</t>
  </si>
  <si>
    <t>ENG DISPOSAL WORKS           MR L TYALA               8.00    845.04     32.00   4506.88       .00                 .00                 .00       .00       .00       .00            40.00   5351.92    N</t>
  </si>
  <si>
    <t>ENG DISPOSAL WORKS           MR B CANGWENI             .00       .00      4.00    563.36       .00                 .00                 .00       .00       .00       .00             4.00    563.36    Y</t>
  </si>
  <si>
    <t>ENG DISPOSAL WORKS           MR MS MAZUNGULA           .00       .00       .00       .00       .00                 .00               24.00    951.36     12.00    951.36            36.00   1902.72</t>
  </si>
  <si>
    <t>ENG DISPOSAL WORKS                                  197.00  38417.87    142.00  18132.84       .00                 .00              132.00   7284.72     24.00   2713.80           495.00  68239.43</t>
  </si>
  <si>
    <t>ENG SEWER RETICULATION       MR R FRANCIS            44.00   9240.00       .00       .00       .00                 .00               24.00   1848.00     24.00   3696.00            92.00  14784.00    N</t>
  </si>
  <si>
    <t>ENG SEWER RETICULATION       MR JR RALO              18.50   2148.13     11.00   1703.02       .00                 .00                 .00       .00       .00       .00            29.50   3851.15    N</t>
  </si>
  <si>
    <t>ENG SEWER RETICULATION       MR ME NTLANJENI         34.50   5855.51     31.00   1244.65       .00                 .00                 .00       .00       .00       .00            65.50   7100.16    N</t>
  </si>
  <si>
    <t>ENG SEWER RETICULATION       MR N KRIEL              35.00   4162.20     10.00    792.80       .00                 .00                 .00       .00       .00       .00            45.00   4955.00</t>
  </si>
  <si>
    <t>ENG SEWER RETICULATION                              132.00  21405.84     52.00   3740.47       .00                 .00               24.00   1848.00     24.00   3696.00           232.00  30690.31</t>
  </si>
  <si>
    <t>ENG STORMWATER DRAINS        MR M TANDA               9.50   1103.09       .00       .00       .00                 .00                 .00       .00       .00       .00             9.50   1103.09</t>
  </si>
  <si>
    <t>ENG STORMWATER DRAINS                                 9.50   1103.09       .00       .00       .00                 .00                 .00       .00       .00       .00             9.50   1103.09</t>
  </si>
  <si>
    <t>WATER CONSERVATION PURIF     MR MM MAKOMBE           27.00   5038.20      4.00    995.20       .00                 .00                 .00       .00       .00       .00            31.00   6033.40    N</t>
  </si>
  <si>
    <t>WATER CONSERVATION PURIF     MR SM HANI                .00       .00       .00       .00       .00                 .00               12.00    924.00     24.00   3696.00            36.00   5521.44    Y</t>
  </si>
  <si>
    <t>WATER CONSERVATION PURIF     MR TJ JILANA            36.00   5689.98     12.00    842.96       .00                 .00               36.00   1896.84     12.00   1264.44            96.00  11046.38    N</t>
  </si>
  <si>
    <t>WATER CONSERVATION PURIF     MR Z NGUMBELA           29.00   3367.34      4.00    619.28       .00                 .00                 .00       .00       .00       .00            33.00   3986.62    N</t>
  </si>
  <si>
    <t>WATER CONSERVATION PURIF     MS KM MADINDA             .00       .00       .00       .00       .00                 .00               48.00   3876.00       .00       .00            48.00   4777.44    Y</t>
  </si>
  <si>
    <t>01 MAKANA MUNICIPALITY-SAL                OVERIME HOURS REPORT                  PRINTED ON 2024/05/0( 9:30)  FOR 2024/04/25        PAGE     3</t>
  </si>
  <si>
    <t>WATER CONSERVATION PURIF     MR FN MAVELA              .00       .00       .00       .00       .00                 .00               48.00   3876.00     36.00   5813.64            84.00  11154.48    Y</t>
  </si>
  <si>
    <t>WATER CONSERVATION PURIF     MR NM NDOLO             36.00   6877.44      9.00   1018.88       .00                 .00                 .00       .00       .00       .00            45.00   7896.32    N</t>
  </si>
  <si>
    <t>WATER CONSERVATION PURIF     MR MG FAKU              18.00   2041.20      9.00   1360.80       .00                 .00                 .00       .00       .00       .00            27.00   3402.00    N</t>
  </si>
  <si>
    <t>WATER CONSERVATION PURIF     MR B SPEELMAN           17.00   1927.80       .00       .00       .00                 .00                 .00       .00       .00       .00            17.00   1927.80    N</t>
  </si>
  <si>
    <t>WATER CONSERVATION PURIF     MR X NTETHE             21.00   2381.40     28.00   2872.80       .00                 .00                 .00       .00       .00       .00            49.00   5254.20    N</t>
  </si>
  <si>
    <t>WATER CONSERVATION PURIF     MR M SKAAP              15.00   1701.00      7.00   1058.40       .00                 .00                 .00       .00       .00       .00            22.00   2759.40    N</t>
  </si>
  <si>
    <t>WATER CONSERVATION PURIF     MR A HELENI               .00       .00       .00       .00       .00                 .00               24.00    929.04     24.00   1857.84            48.00   3688.32    Y</t>
  </si>
  <si>
    <t>WATER CONSERVATION PURIF     MR M TOKOTA             10.00   1866.00      7.00   1741.60       .00                 .00                 .00       .00       .00       .00            17.00   3607.60    N</t>
  </si>
  <si>
    <t>WATER CONSERVATION PURIF     MR M MBEKELE             5.00    567.00     15.00   2268.00       .00                 .00                 .00       .00       .00       .00            20.00   2835.00    Y</t>
  </si>
  <si>
    <t>WATER CONSERVATION PURIF     MR MI KOM               27.50   3118.50     15.00   1890.00       .00                 .00                 .00       .00       .00       .00            42.50   5008.50    N</t>
  </si>
  <si>
    <t>WATER CONSERVATION PURIF     MR J LEON               24.00   4482.72     36.00   3984.64       .00                 .00                 .00       .00       .00       .00            60.00   8467.36    N</t>
  </si>
  <si>
    <t>WATER CONSERVATION PURIF     MR X SODLADLA           31.00   3274.53     42.00   4084.36       .00                 .00                 .00       .00       .00       .00            73.00   7358.89    Y</t>
  </si>
  <si>
    <t>WATER CONSERVATION PURIF     MR AS BOTILE              .00       .00       .00       .00       .00                 .00               24.00   1206.00     24.00   2412.00            48.00   4519.44    Y</t>
  </si>
  <si>
    <t>WATER CONSERVATION PURIF     MR M SOLANI               .00       .00       .00       .00       .00                 .00               24.00   1492.80       .00       .00            24.00   2239.31    Y</t>
  </si>
  <si>
    <t>WATER CONSERVATION PURIF     MR OO MBOMBO            24.00   2854.08     12.00   1902.72       .00                 .00               24.00    951.36     12.00    951.36            72.00   6997.56    N</t>
  </si>
  <si>
    <t>WATER CONSERVATION PURIF                            352.50  51158.39    240.00  26630.04       .00                 .00              240.00  15152.04    132.00  15995.28           964.50 116668.42</t>
  </si>
  <si>
    <t>WATER JAMES KLEYNHANS        MR ZR ADAM              24.00   4738.68       .00       .00       .00                 .00               48.00   3159.36       .00       .00            72.00   8574.12    N</t>
  </si>
  <si>
    <t>WATER JAMES KLEYNHANS        MS N GONGQOBE             .00       .00       .00       .00       .00                 .00               48.00   3696.00       .00       .00            48.00   4597.44    Y</t>
  </si>
  <si>
    <t>WATER JAMES KLEYNHANS        MR SS MTONGA            12.00   3598.38     12.00   4797.84       .00                 .00                 .00       .00       .00       .00            24.00   8396.22    N</t>
  </si>
  <si>
    <t>WATER JAMES KLEYNHANS        MR MM MGOGOSHE            .00       .00       .00       .00       .00                 .00               36.00   2643.84       .00       .00            36.00   3657.96    Y</t>
  </si>
  <si>
    <t>WATER JAMES KLEYNHANS        MR ME BANISI              .00       .00       .00       .00       .00                 .00               36.00   2239.20       .00       .00            36.00   3027.96    Y</t>
  </si>
  <si>
    <t>WATER JAMES KLEYNHANS        MR MN MANTLA            24.00   4478.40     12.00   2985.60       .00                 .00               48.00   2985.60       .00       .00            84.00  11351.04    N</t>
  </si>
  <si>
    <t>WATER JAMES KLEYNHANS        MR NL SMILE             36.00   6717.60       .00       .00       .00                 .00               36.00   2239.20       .00       .00            72.00   9745.56</t>
  </si>
  <si>
    <t>WATER JAMES KLEYNHANS        MR BW MONDI               .00       .00       .00       .00       .00                 .00               48.00   1690.08       .00       .00            48.00   2591.52</t>
  </si>
  <si>
    <t>WATER JAMES KLEYNHANS                               108.00  23489.28     48.00  18333.36       .00                 .00              300.00  18653.28       .00       .00           456.00  66447.96</t>
  </si>
  <si>
    <t>01 MAKANA MUNICIPALITY-SAL                OVERIME HOURS REPORT                  PRINTED ON 2024/05/0( 9:30)  FOR 2024/04/25        PAGE     4</t>
  </si>
  <si>
    <t>WATER RETICULATION           MR L PETER              11.30   1173.45     28.00   3876.88       .00                 .00                 .00       .00       .00       .00            39.30   5050.33    N</t>
  </si>
  <si>
    <t>WATER RETICULATION           MR MP MKALIPI           26.50   6572.66     21.00   4464.45       .00                 .00                 .00       .00       .00       .00            47.50  11037.11    N</t>
  </si>
  <si>
    <t>WATER RETICULATION           MR LL BASIE              7.50    913.28     14.50   2354.22       .00                 .00                 .00       .00       .00       .00            22.00   3267.50    N</t>
  </si>
  <si>
    <t>WATER RETICULATION           MR A HAWULANA           16.00   1857.84      7.00   1083.74       .00                 .00                 .00       .00       .00       .00            23.00   2941.58    N</t>
  </si>
  <si>
    <t>WATER RETICULATION           MR S JACK               14.00   1625.61      7.00   1083.74       .00                 .00                 .00       .00       .00       .00            21.00   2709.35    N</t>
  </si>
  <si>
    <t>WATER RETICULATION           MR M MNTWINI            25.00   6501.75     17.00   5201.40       .00                 .00                 .00       .00       .00       .00            42.00  11703.15    N</t>
  </si>
  <si>
    <t>WATER RETICULATION           MR P KRALO              29.30   5339.49     10.00   2429.80       .00                 .00                 .00       .00       .00       .00            39.30   7769.29    N</t>
  </si>
  <si>
    <t>WATER RETICULATION           MR KB MANYATI           22.00   5329.17     10.00   3229.80       .00                 .00                 .00       .00       .00       .00            32.00   8558.97    Y</t>
  </si>
  <si>
    <t>WATER RETICULATION           MR L MLOLA              32.00   7936.80     11.00   2645.60       .00                 .00                 .00       .00       .00       .00            43.00  10582.40    N</t>
  </si>
  <si>
    <t>WATER RETICULATION           MR MT MFECANE           26.00   4851.60     12.00   2985.60       .00                 .00                 .00       .00       .00       .00            38.00   7837.20    N</t>
  </si>
  <si>
    <t>WATER RETICULATION           MR LM DLAMINI            7.00   3067.58      7.50   4382.25       .00                 .00                 .00       .00       .00       .00            14.50   7449.83    N</t>
  </si>
  <si>
    <t>WATER RETICULATION           MR C BASSON             29.00   5541.03      7.00   1783.32       .00                 .00                 .00       .00       .00       .00            36.00   7324.35    N</t>
  </si>
  <si>
    <t>WATER RETICULATION           MR MN NTLOKWANA         16.00   3591.42      8.00   1697.94       .00                 .00                 .00       .00       .00       .00            24.00   5289.36    N</t>
  </si>
  <si>
    <t>WATER RETICULATION           MRS F HLANGANA          36.00   4180.14     12.00    619.28       .00                 .00               12.00    464.52     24.00   1857.84            84.00   8135.90    N</t>
  </si>
  <si>
    <t>WATER RETICULATION           MS N KAYINGANA          19.00   2006.97     15.00   2112.60       .00                 .00                 .00       .00       .00       .00            34.00   4119.57</t>
  </si>
  <si>
    <t>WATER RETICULATION           MRS N MANTLA            21.00   2218.23      9.00   1267.56       .00                 .00                 .00       .00       .00       .00            30.00   3485.79    N</t>
  </si>
  <si>
    <t>WATER RETICULATION           MR T MTWECU              7.50    792.23     14.50   2042.18       .00                 .00                 .00       .00       .00       .00            22.00   2834.41    N</t>
  </si>
  <si>
    <t>WATER RETICULATION           MRS NJ SUKULA           22.00   2323.86       .00       .00       .00                 .00                 .00       .00       .00       .00            22.00   2323.86    Y</t>
  </si>
  <si>
    <t>WATER RETICULATION           MR S GQOSHA             17.00   1795.71     14.00   1971.76       .00                 .00                 .00       .00       .00       .00            31.00   3767.47    N</t>
  </si>
  <si>
    <t>WATER RETICULATION           MR SI DYONGOMAN         15.00   1584.45     12.00   1690.08       .00                 .00                 .00       .00       .00       .00            27.00   3274.53</t>
  </si>
  <si>
    <t>WATER RETICULATION           MR S NQEBE                .00       .00      6.00   1492.80       .00                 .00               12.00    746.40     24.00   2985.60            42.00   6126.24    Y</t>
  </si>
  <si>
    <t>WATER RETICULATION           MR L PIETERS             6.30   1148.08       .00       .00       .00                 .00                 .00       .00       .00       .00             6.30   1148.08    Y</t>
  </si>
  <si>
    <t>WATER RETICULATION           MS NT JACK-XHALI        11.00   1161.93     12.00   1690.08       .00                 .00                 .00       .00       .00       .00            23.00   2852.01</t>
  </si>
  <si>
    <t>WATER RETICULATION                                  436.40  73835.58    261.50  51188.82       .00                 .00               24.00   1210.92     48.00   4843.44           769.90 132994.32</t>
  </si>
  <si>
    <t>ELECTRICITY ADMIN            MR SD MAVUSO            31.00   3599.57       .00       .00       .00                 .00                 .00       .00       .00       .00            31.00   3698.17    N</t>
  </si>
  <si>
    <t>ELECTRICITY ADMIN                                    31.00   3599.57       .00       .00       .00                 .00                 .00       .00       .00       .00            31.00   3698.17</t>
  </si>
  <si>
    <t>01 MAKANA MUNICIPALITY-SAL                OVERIME HOURS REPORT                  PRINTED ON 2024/05/0( 9:30)  FOR 2024/04/25        PAGE     5</t>
  </si>
  <si>
    <t>ELECTRICITY DISTRIBUTION     MR DB GOMBA              9.50   1103.09      8.00   1238.56       .00                 .00                 .00       .00       .00       .00            17.50   2412.08    N</t>
  </si>
  <si>
    <t>ELECTRICITY DISTRIBUTION     MR L MBUYEPHI           37.50   9752.63      9.00   1406.49       .00                 .00                 .00       .00       .00       .00            46.50  11417.35    N</t>
  </si>
  <si>
    <t>ELECTRICITY DISTRIBUTION     MR X QHINGA             23.00   2670.65      7.00   1083.74       .00                 .00                 .00       .00       .00       .00            30.00   3890.55    N</t>
  </si>
  <si>
    <t>ELECTRICITY DISTRIBUTION     MR AD SPHERE            17.50   2032.01       .00       .00       .00                 .00                 .00       .00       .00       .00            17.50   2154.08    N</t>
  </si>
  <si>
    <t>ELECTRICITY DISTRIBUTION     MR Z MATOMANA           14.50   2461.01      7.00   1584.10       .00                 .00                 .00       .00       .00       .00            21.50   4110.84    N</t>
  </si>
  <si>
    <t>ELECTRICITY DISTRIBUTION     SN MATIWANA             36.00   4180.14      2.00    627.98       .00                 .00                 .00       .00       .00       .00            38.00   4972.45    N</t>
  </si>
  <si>
    <t>ELECTRICITY DISTRIBUTION     MR A JUJU               15.00   1741.73      6.00    928.92       .00                 .00                 .00       .00       .00       .00            21.00   2750.47    N</t>
  </si>
  <si>
    <t>ELECTRICITY DISTRIBUTION     MS N MKOKELI-NTLOKO     44.00  11170.20       .00       .00       .00                 .00                 .00       .00       .00       .00            44.00  11395.56    N</t>
  </si>
  <si>
    <t>ELECTRICITY DISTRIBUTION     MR V SILINGA            33.50  12143.92     11.00   3141.71       .00                 .00                 .00       .00       .00       .00            44.50  15449.96    N</t>
  </si>
  <si>
    <t>ELECTRICITY DISTRIBUTION     MISS NY KALASE          27.00   3135.11     14.00   2012.66       .00                 .00                 .00       .00       .00       .00            41.00   5293.32    N</t>
  </si>
  <si>
    <t>ELECTRICITY DISTRIBUTION     MR M DUDA               31.00   3958.08      7.00   1191.68       .00                 .00                 .00       .00       .00       .00            38.00   5342.26    N</t>
  </si>
  <si>
    <t>ELECTRICITY DISTRIBUTION     MR VX GONGQA            33.00   4744.08      7.50   1341.76       .00                 .00                 .00       .00       .00       .00            40.50   6297.12    N</t>
  </si>
  <si>
    <t>ELECTRICITY DISTRIBUTION     MR SA MAFANI            25.00   3192.00      8.00   1361.92       .00                 .00                 .00       .00       .00       .00            33.00   4553.92    Y</t>
  </si>
  <si>
    <t>ELECTRICITY DISTRIBUTION     MR DA DOUDES            31.50   4021.92       .00       .00       .00                 .00                 .00       .00       .00       .00            31.50   4195.64    N</t>
  </si>
  <si>
    <t>ELECTRICITY DISTRIBUTION     MR MM NTSHOKO           21.50   2496.47     12.00   1857.84       .00                 .00                 .00       .00       .00       .00            33.50   4466.99    N</t>
  </si>
  <si>
    <t>ELECTRICITY DISTRIBUTION     MR S MTANA              36.00   4596.48      7.00    680.96       .00                 .00                 .00       .00       .00       .00            43.00   5437.07    N</t>
  </si>
  <si>
    <t>ELECTRICITY DISTRIBUTION     MR AP HLUTHA            32.00   4085.76     13.00   1361.92       .00                 .00                 .00       .00       .00       .00            45.00   5607.31    N</t>
  </si>
  <si>
    <t>ELECTRICITY DISTRIBUTION     MR S LANGA              27.00   7021.89     14.00   4507.88       .00                 .00                 .00       .00       .00       .00            41.00  11684.71    N</t>
  </si>
  <si>
    <t>ELECTRICITY DISTRIBUTION     MISS NA MLOTANA         27.00   7021.89      6.00   2080.56       .00                 .00                 .00       .00       .00       .00            33.00   9219.83    N</t>
  </si>
  <si>
    <t>ELECTRICITY DISTRIBUTION     MR TH HULUSHE           15.00   1870.43       .00       .00       .00                 .00                 .00       .00       .00       .00            15.00   1964.33    Y</t>
  </si>
  <si>
    <t>ELECTRICITY DISTRIBUTION     MR SC RAMBA             28.50   7412.00     12.00   3987.74       .00                 .00                 .00       .00       .00       .00            40.50  11564.07    N</t>
  </si>
  <si>
    <t>ELECTRICITY DISTRIBUTION     MISS N COSSIE           10.00   1081.50       .00       .00       .00                 .00                 .00       .00       .00       .00            10.00   1081.50    N</t>
  </si>
  <si>
    <t>ELECTRICITY DISTRIBUTION     MR M NGOJO              29.00   5284.82     14.00   2672.78       .00                 .00                 .00       .00       .00       .00            43.00   8112.54    N</t>
  </si>
  <si>
    <t>ELECTRICITY DISTRIBUTION     MR N LUPUWANA            8.00   2080.56     32.00  11096.32       .00                 .00                 .00       .00       .00       .00            40.00  13289.56    N</t>
  </si>
  <si>
    <t>ELECTRICITY DISTRIBUTION     MR S SOMYA              35.00   9545.55      8.00   1818.20       .00                 .00                 .00       .00       .00       .00            43.00  11603.20    N</t>
  </si>
  <si>
    <t>ELECTRICITY DISTRIBUTION     MR KR NGONYAMA          27.00   7021.89     13.00   4507.88       .00                 .00                 .00       .00       .00       .00            40.00  11741.05    N</t>
  </si>
  <si>
    <t>ELECTRICITY DISTRIBUTION     MR V MADINDA            23.00   4917.37      9.00   2751.38       .00                 .00                 .00       .00       .00       .00            32.00   8067.83</t>
  </si>
  <si>
    <t>ELECTRICITY DISTRIBUTION     MR BB GOMBA             25.00   2195.25      6.00    702.48       .00                 .00                 .00       .00       .00       .00            31.00   3010.41</t>
  </si>
  <si>
    <t>ELECTRICITY DISTRIBUTION     MS BJ MATTHEWS          27.00   2370.87     13.00   1522.04       .00                 .00                 .00       .00       .00       .00            40.00   4047.85</t>
  </si>
  <si>
    <t>ELECTRICITY DISTRIBUTION     MR D BRUINTJIES          9.00    790.29      7.00    819.56       .00                 .00                 .00       .00       .00       .00            16.00   1638.02</t>
  </si>
  <si>
    <t>01 MAKANA MUNICIPALITY-SAL                OVERIME HOURS REPORT                  PRINTED ON 2024/05/0( 9:30)  FOR 2024/04/25        PAGE     6</t>
  </si>
  <si>
    <t>ELECTRICITY DISTRIBUTION     MR S FESI               30.00   2634.30      7.00    819.56       .00                 .00                 .00       .00       .00       .00            37.00   3604.10</t>
  </si>
  <si>
    <t>ELECTRICITY DISTRIBUTION     MR M HEMPE              28.00   2458.68      7.00    819.56       .00                 .00                 .00       .00       .00       .00            35.00   3489.52</t>
  </si>
  <si>
    <t>ELECTRICITY DISTRIBUTION     MR LN KULATI            10.50    922.01       .00       .00       .00                 .00                 .00       .00       .00       .00            10.50    936.10</t>
  </si>
  <si>
    <t>ELECTRICITY DISTRIBUTION     MR L KUPHU              26.50   2326.97     13.00   1522.04       .00                 .00                 .00       .00       .00       .00            39.50   3975.78</t>
  </si>
  <si>
    <t>ELECTRICITY DISTRIBUTION     MR CC MANYONTA          13.50   1185.44     13.00   1522.04       .00                 .00                 .00       .00       .00       .00            26.50   2763.82</t>
  </si>
  <si>
    <t>ELECTRICITY DISTRIBUTION     MR X NGQAWANA           18.00   1580.58     11.00   1287.88       .00                 .00                 .00       .00       .00       .00            29.00   2962.36</t>
  </si>
  <si>
    <t>ELECTRICITY DISTRIBUTION     MRS A NGQOYIYA           7.50    658.58       .00       .00       .00                 .00                 .00       .00       .00       .00             7.50    714.92</t>
  </si>
  <si>
    <t>ELECTRICITY DISTRIBUTION     MR S SISWANA            19.00   1668.39       .00       .00       .00                 .00                 .00       .00       .00       .00            19.00   1724.73</t>
  </si>
  <si>
    <t>ELECTRICITY DISTRIBUTION                            911.00 149534.54    303.50  62258.14       .00                 .00                 .00       .00       .00       .00          1214.50 216943.20</t>
  </si>
  <si>
    <t>CORPORATE SERVICES           MISS P BUWA             10.50   1135.58      7.50   1081.50       .00                 .00                 .00       .00       .00       .00            18.00   2217.08</t>
  </si>
  <si>
    <t>CORPORATE SERVICES           MR S MZONGWANA           5.50    809.66       .00       .00       .00                 .00                 .00       .00       .00       .00             5.50    809.66</t>
  </si>
  <si>
    <t>CORPORATE SERVICES           MISS NO LURWAYI          8.00    845.04      9.00   1267.56       .00                 .00                 .00       .00       .00       .00            17.00   2112.60</t>
  </si>
  <si>
    <t>CORPORATE SERVICES           MR M MTHANA             18.50   1624.49     10.50   1229.34       .00                 .00                 .00       .00       .00       .00            29.00   2853.83</t>
  </si>
  <si>
    <t>CORPORATE SERVICES                                   50.50   5564.85     27.00   3578.40       .00                 .00                 .00       .00       .00       .00            77.50   9143.25</t>
  </si>
  <si>
    <t>COMMUNITY HALLS              MR VM NQEBEYA           13.00   2104.25     15.50   3345.21       .00                 .00                 .00       .00       .00       .00            28.50   5449.46</t>
  </si>
  <si>
    <t>COMMUNITY HALLS              MRS N MALGAS            16.50   1871.10     15.50   2343.60       .00                 .00                 .00       .00       .00       .00            32.00   4214.70</t>
  </si>
  <si>
    <t>COMMUNITY HALLS                                      29.50   3975.35     31.00   5688.81       .00                 .00                 .00       .00       .00       .00            60.50   9664.16</t>
  </si>
  <si>
    <t>COUNCIL                      MR SW DYIRA             33.00   9662.90      3.00   1583.58       .00                 .00                 .00       .00       .00       .00            36.00  11246.48</t>
  </si>
  <si>
    <t>COUNCIL                                              33.00   9662.90      3.00   1583.58       .00                 .00                 .00       .00       .00       .00            36.00  11246.48</t>
  </si>
  <si>
    <t>FINANCE ADMINISTRATION       MR L MAGALELA           17.00   2170.56     10.00   1702.40       .00                 .00                 .00       .00       .00       .00            27.00   3872.96</t>
  </si>
  <si>
    <t>FINANCE ADMINISTRATION                               17.00   2170.56     10.00   1702.40       .00                 .00                 .00       .00       .00       .00            27.00   3872.96</t>
  </si>
  <si>
    <t>BOTANICAL GARDENS            Mr M Ndwayana            5.00    439.05      5.00    585.40       .00                 .00                 .00       .00       .00       .00            10.00   1024.45</t>
  </si>
  <si>
    <t>BOTANICAL GARDENS            Mr P.A Qangule           5.00    439.05      5.00    585.40       .00                 .00                 .00       .00       .00       .00            10.00   1024.45</t>
  </si>
  <si>
    <t>01 MAKANA MUNICIPALITY-SAL                OVERIME HOURS REPORT                  PRINTED ON 2024/05/0( 9:30)  FOR 2024/04/25        PAGE     7</t>
  </si>
  <si>
    <t>BOTANICAL GARDENS            Mr M Nayika              5.00    439.05      5.00    585.40       .00                 .00                 .00       .00       .00       .00            10.00   1024.45</t>
  </si>
  <si>
    <t>BOTANICAL GARDENS            Mr MS Ngcese             5.00    449.55      5.00    599.40       .00                 .00                 .00       .00       .00       .00            10.00   1048.95</t>
  </si>
  <si>
    <t>BOTANICAL GARDENS            Mr A Boloti              5.00    449.55      5.00    599.40       .00                 .00                 .00       .00       .00       .00            10.00   1048.95</t>
  </si>
  <si>
    <t>BOTANICAL GARDENS            Mr R. S Mandevu          5.00    449.55      5.00    599.40       .00                 .00                 .00       .00       .00       .00            10.00   1048.95</t>
  </si>
  <si>
    <t>BOTANICAL GARDENS                                    30.00   2665.80     30.00   3554.40       .00                 .00                 .00       .00       .00       .00            60.00   6220.20</t>
  </si>
  <si>
    <t>CEMETERIES                   MR Z MATISO             16.00   1857.84     16.00   2477.12       .00                 .00                 .00       .00       .00       .00            32.00   4334.96</t>
  </si>
  <si>
    <t>CEMETERIES                   MS N NGINDANA           20.00   1798.20     12.00   1438.56       .00                 .00                 .00       .00       .00       .00            32.00   3236.76</t>
  </si>
  <si>
    <t>CEMETERIES                                           56.00   5978.34     40.00   5773.52       .00                 .00                 .00       .00       .00       .00            96.00  11751.86</t>
  </si>
  <si>
    <t>COMMONAGE                    MS N SEPTEMBER          20.00   2378.40     24.00   3171.20       .00                 .00                 .00       .00       .00       .00            44.00   5549.60</t>
  </si>
  <si>
    <t>COMMONAGE                    MR PZ NDWAYANA          13.00   1373.19     16.00   2253.44       .00                 .00                 .00       .00       .00       .00            29.00   3626.63</t>
  </si>
  <si>
    <t>COMMONAGE                    MR A NQUMA              13.00   1373.19     16.00   2253.44       .00                 .00                 .00       .00       .00       .00            29.00   3626.63</t>
  </si>
  <si>
    <t>COMMONAGE                                            46.00   5124.78     56.00   7678.08       .00                 .00                 .00       .00       .00       .00           102.00  12802.86</t>
  </si>
  <si>
    <t>DOMESTIC REFUSE              MR MZ NAZO               5.00   1155.00     12.00   3696.00       .00                 .00                 .00       .00       .00       .00            17.00   4851.00    0</t>
  </si>
  <si>
    <t>DOMESTIC REFUSE              AJ MABINDISA            10.00   1161.15     21.00   3251.22       .00                 .00                 .00       .00       .00       .00            31.00   4412.37    0</t>
  </si>
  <si>
    <t>DOMESTIC REFUSE              MR TK SANDI              4.00    881.22      4.00   1174.96       .00                 .00                 .00       .00       .00       .00             8.00   2056.18</t>
  </si>
  <si>
    <t>DOMESTIC REFUSE              MS NJ CHRISJAN          12.00   2239.20     10.00   2488.00       .00                 .00                 .00       .00       .00       .00            22.00   4727.20</t>
  </si>
  <si>
    <t>DOMESTIC REFUSE              MR MW NTSHOKO           10.00   1189.20     11.00   1744.16       .00                 .00                 .00       .00       .00       .00            21.00   2933.36    N</t>
  </si>
  <si>
    <t>DOMESTIC REFUSE              MR MD HLALOWA           34.50   3644.24     31.00    774.62       .00                 .00                 .00       .00       .00       .00            65.50   4418.86</t>
  </si>
  <si>
    <t>DOMESTIC REFUSE                                      75.50  10270.01     89.00  13128.96       .00                 .00                 .00       .00       .00       .00           164.50  23398.97</t>
  </si>
  <si>
    <t>PARKS ADMIN                  MR T DLALANI            20.00   7250.10     16.00   7733.44       .00                 .00                 .00       .00       .00       .00            36.00  14983.54</t>
  </si>
  <si>
    <t>PARKS ADMIN                                          20.00   7250.10     16.00   7733.44       .00                 .00                 .00       .00       .00       .00            36.00  14983.54</t>
  </si>
  <si>
    <t>FIRE CONTROL                 MR VD VATELA              .00       .00       .00       .00       .00                 .00               48.00   3493.92       .00       .00            48.00   3493.92    Y</t>
  </si>
  <si>
    <t>FIRE CONTROL                 MR GH FELIX              8.00   1551.60       .00       .00       .00                 .00               48.00   3103.20       .00       .00            56.00   4654.80    Y</t>
  </si>
  <si>
    <t>FIRE CONTROL                 MR M MANKAYI              .00       .00       .00       .00       .00                 .00               12.00    775.80     24.00   3103.20            36.00   3879.00    Y</t>
  </si>
  <si>
    <t>01 MAKANA MUNICIPALITY-SAL                OVERIME HOURS REPORT                  PRINTED ON 2024/05/0( 9:30)  FOR 2024/04/25        PAGE     8</t>
  </si>
  <si>
    <t>FIRE CONTROL                 MR ME TEMBENI             .00       .00       .00       .00       .00                 .00               24.00   1551.60     12.00   1551.60            36.00   3103.20    Y</t>
  </si>
  <si>
    <t>FIRE CONTROL                 MR TJ SMAYILE             .00       .00       .00       .00       .00                 .00               36.00   2538.72       .00       .00            36.00   2538.72    Y</t>
  </si>
  <si>
    <t>FIRE CONTROL                 MISS N NGQAKAYI           .00       .00       .00       .00       .00                 .00               24.00   1746.96     24.00   3493.68            48.00   5240.64    Y</t>
  </si>
  <si>
    <t>FIRE CONTROL                 MR MM MANCAM             8.00   1692.36       .00       .00       .00                 .00               24.00   1692.48     24.00   3384.72            56.00   6769.56    Y</t>
  </si>
  <si>
    <t>FIRE CONTROL                 MR M MARAWU              8.00   1445.04       .00       .00       .00                 .00               24.00   1445.04     24.00   2890.08            56.00   5780.16    Y</t>
  </si>
  <si>
    <t>FIRE CONTROL                 MRS PL MBANE              .00       .00       .00       .00       .00                 .00               12.00    846.24     24.00   3384.72            36.00   4230.96    Y</t>
  </si>
  <si>
    <t>FIRE CONTROL                 MS NJ SIKO                .00       .00       .00       .00       .00                 .00               24.00   1549.68     36.00   4649.04            60.00   6198.72    Y</t>
  </si>
  <si>
    <t>FIRE CONTROL                 MR NA SCHEEPERS           .00       .00       .00       .00       .00                 .00               24.00   1666.08     24.00   3331.92            48.00   4998.00    Y</t>
  </si>
  <si>
    <t>FIRE CONTROL                 MR QW SKEYI               .00       .00       .00       .00       .00                 .00               12.00    813.48     36.00   4880.52            48.00   5694.00    Y</t>
  </si>
  <si>
    <t>FIRE CONTROL                 MRS NJ SOMEKETA          9.30   2148.30       .00       .00       .00                 .00               48.00   3696.00       .00       .00            57.30   5844.30    Y</t>
  </si>
  <si>
    <t>FIRE CONTROL                 MR T KASPER              8.00   1457.88       .00       .00       .00                 .00               24.00   1458.00     24.00   2915.76            56.00   5831.64    Y</t>
  </si>
  <si>
    <t>FIRE CONTROL                 MR D MKHAZA               .00       .00       .00       .00       .00                 .00               24.00   1458.00     12.00   1457.88            36.00   2915.88    Y</t>
  </si>
  <si>
    <t>FIRE CONTROL                 MR AS NQOKOQA             .00       .00       .00       .00       .00                 .00               48.00   3283.20     12.00   1641.48            60.00   4924.68    Y</t>
  </si>
  <si>
    <t>FIRE CONTROL                 MRS VJ JEZI             12.00   1809.00     12.00   2412.00       .00                 .00               12.00    603.00       .00       .00            36.00   4221.00    Y</t>
  </si>
  <si>
    <t>FIRE CONTROL                 MR L SONGONGO             .00       .00       .00       .00       .00                 .00               12.00    603.00     12.00   1206.00            24.00   1809.00    Y</t>
  </si>
  <si>
    <t>FIRE CONTROL                 MR NT TLANJENI            .00       .00       .00       .00       .00                 .00               48.00   2916.00     12.00   1457.88            60.00   4373.88    Y</t>
  </si>
  <si>
    <t>FIRE CONTROL                 MS NC HAARMANS            .00       .00       .00       .00       .00                 .00               48.00   2412.00       .00       .00            48.00   2412.00</t>
  </si>
  <si>
    <t>FIRE CONTROL                 MS F BOOI                 .00       .00       .00       .00       .00                 .00               24.00   1206.00     12.00   1206.00            36.00   2412.00</t>
  </si>
  <si>
    <t>FIRE CONTROL                 MR BL LOMBO               .00       .00       .00       .00       .00                 .00               12.00    575.04     12.00   1150.08            24.00   2175.84</t>
  </si>
  <si>
    <t>FIRE CONTROL                 MR JA BOBATYANI          9.30   1305.58       .00       .00       .00                 .00               48.00   2246.40       .00       .00            57.30   3551.98</t>
  </si>
  <si>
    <t>FIRE CONTROL                                         86.60  16322.20     12.00   2412.00       .00                 .00              864.00  54583.68    324.00  41704.56          1286.60 114870.16</t>
  </si>
  <si>
    <t>01 MAKANA MUNICIPALITY-SAL                OVERIME HOURS REPORT                  PRINTED ON 2024/05/0( 9:30)  FOR 2024/04/25        PAGE     9</t>
  </si>
  <si>
    <t>LIBRARY HILL STREET          MR T KILANI             16.00   1814.40      8.00   1209.60       .00                 .00                 .00       .00       .00       .00            24.00   3024.00</t>
  </si>
  <si>
    <t>LIBRARY HILL STREET          MR BR TSANA             22.00   2379.30      8.00   1153.60       .00                 .00                 .00       .00       .00       .00            30.00   3532.90</t>
  </si>
  <si>
    <t>LIBRARY HILL STREET                                  38.00   4193.70     16.00   2363.20       .00                 .00                 .00       .00       .00       .00            54.00   6556.90</t>
  </si>
  <si>
    <t>PUBLIC HEALTH                MS N ONCEYA              8.00    865.20     16.00   2307.20       .00                 .00                 .00       .00       .00       .00            24.00   3172.40</t>
  </si>
  <si>
    <t>PUBLIC HEALTH                MR Z MPIYANE             7.50   1130.63     12.00   2412.00       .00                 .00                 .00       .00       .00       .00            19.50   3542.63</t>
  </si>
  <si>
    <t>PUBLIC HEALTH                                        15.50   1995.83     28.00   4719.20       .00                 .00                 .00       .00       .00       .00            43.50   6715.03</t>
  </si>
  <si>
    <t>NURSERY                      MRS PP MATISO           20.00   2112.60     12.00   1690.08       .00                 .00                 .00       .00       .00       .00            32.00   3802.68</t>
  </si>
  <si>
    <t>NURSERY                      MS TZ MTHWAKO           20.00   2112.60     24.00   2816.80       .00                 .00                 .00       .00       .00       .00            44.00   4929.40</t>
  </si>
  <si>
    <t>NURSERY                                              40.00   4225.20     36.00   4506.88       .00                 .00                 .00       .00       .00       .00            76.00   8732.08</t>
  </si>
  <si>
    <t>SANITATION GENERAL           MR JL THOMAS            11.00   2541.00     17.00   5236.00       .00                 .00                 .00       .00       .00       .00            28.00   7777.00</t>
  </si>
  <si>
    <t>SANITATION GENERAL           MR W GORA                3.50    406.40     12.00   1857.84       .00                 .00                 .00       .00       .00       .00            15.50   2264.24</t>
  </si>
  <si>
    <t>SANITATION GENERAL           MRS P TYUPU             16.00   2042.88     20.00   3404.80       .00                 .00                 .00       .00       .00       .00            36.00   5447.68</t>
  </si>
  <si>
    <t>SANITATION GENERAL           MR X KUNIRI              9.00   1045.04     16.00   2477.12       .00                 .00                 .00       .00       .00       .00            25.00   3522.16</t>
  </si>
  <si>
    <t>SANITATION GENERAL           MR LB MADINDA            5.50    669.74     16.00   2597.76       .00                 .00                 .00       .00       .00       .00            21.50   3267.50</t>
  </si>
  <si>
    <t>SANITATION GENERAL           MR ET MANTLA             2.50    290.29      6.00    928.92       .00                 .00                 .00       .00       .00       .00             8.50   1219.21</t>
  </si>
  <si>
    <t>SANITATION GENERAL           MR S JACK                1.00    116.12      6.00    928.92       .00                 .00                 .00       .00       .00       .00             7.00   1045.04</t>
  </si>
  <si>
    <t>SANITATION GENERAL           MS LC YILANI             4.00    464.46       .00       .00       .00                 .00                 .00       .00       .00       .00             4.00    464.46</t>
  </si>
  <si>
    <t>SANITATION GENERAL           MR LI YOSE               3.50    406.40      6.00    928.92       .00                 .00                 .00       .00       .00       .00             9.50   1335.32</t>
  </si>
  <si>
    <t>SANITATION GENERAL           MR YS JONGILE           30.00   4211.55     12.00   1871.80       .00                 .00                 .00       .00       .00       .00            42.00   6083.35</t>
  </si>
  <si>
    <t>SANITATION GENERAL           MR LS KEWUTI             1.00    158.06     10.00   2107.40       .00                 .00                 .00       .00       .00       .00            11.00   2265.46</t>
  </si>
  <si>
    <t>SANITATION GENERAL           MR ZE NZWANA             6.00    696.69       .00       .00       .00                 .00                 .00       .00       .00       .00             6.00    696.69</t>
  </si>
  <si>
    <t>SANITATION GENERAL           MR M MVULA              11.50   1692.92     16.00   3140.48       .00                 .00                 .00       .00       .00       .00            27.50   4833.40</t>
  </si>
  <si>
    <t>SANITATION GENERAL           MRS SN HULUSHE           4.00    422.52     12.00   1690.08       .00                 .00                 .00       .00       .00       .00            16.00   2112.60</t>
  </si>
  <si>
    <t>SANITATION GENERAL           MS PA LAMANI            16.00   1690.08     20.00   2816.80       .00                 .00                 .00       .00       .00       .00            36.00   4506.88</t>
  </si>
  <si>
    <t>SANITATION GENERAL           MRS NJ MAGOBIYANE       16.00   1690.08     24.00   3380.16       .00                 .00                 .00       .00       .00       .00            40.00   5070.24</t>
  </si>
  <si>
    <t>SANITATION GENERAL           MISS NP MTHATHI          8.00    845.04       .00       .00       .00                 .00                 .00       .00       .00       .00             8.00    845.04</t>
  </si>
  <si>
    <t>01 MAKANA MUNICIPALITY-SAL                OVERIME HOURS REPORT                  PRINTED ON 2024/05/0( 9:30)  FOR 2024/04/25        PAGE    10</t>
  </si>
  <si>
    <t>SANITATION GENERAL           MS NM NASE               8.00    845.04     16.00   2253.44       .00                 .00                 .00       .00       .00       .00            24.00   3098.48</t>
  </si>
  <si>
    <t>SANITATION GENERAL           MRS NF DUDE             12.00   1267.56     20.00   2816.80       .00                 .00                 .00       .00       .00       .00            32.00   4084.36</t>
  </si>
  <si>
    <t>SANITATION GENERAL           MRS L ZATHU              8.00    845.04     12.00   1690.08       .00                 .00                 .00       .00       .00       .00            20.00   2535.12</t>
  </si>
  <si>
    <t>SANITATION GENERAL           MR NM MAGOBIYANE          .00       .00     12.00   1690.08       .00                 .00                 .00       .00       .00       .00            12.00   1690.08</t>
  </si>
  <si>
    <t>SANITATION GENERAL           Ms V Magwala            13.00   1141.53     22.00   2575.76       .00                 .00                 .00       .00       .00       .00            35.00   3717.29</t>
  </si>
  <si>
    <t>SANITATION GENERAL           Mrs M. V Mapaling        6.00    526.86      8.00    936.64       .00                 .00                 .00       .00       .00       .00            14.00   1463.50</t>
  </si>
  <si>
    <t>SANITATION GENERAL           Mr E. R Elburg           8.50    746.39     16.00   1873.28       .00                 .00                 .00       .00       .00       .00            24.50   2619.67</t>
  </si>
  <si>
    <t>SANITATION GENERAL           Mr M Tembeni             1.00     87.81     13.00   1522.04       .00                 .00                 .00       .00       .00       .00            14.00   1609.85</t>
  </si>
  <si>
    <t>SANITATION GENERAL           Ms N Kula                9.00    790.29     18.00   2107.44       .00                 .00                 .00       .00       .00       .00            27.00   2897.73</t>
  </si>
  <si>
    <t>SANITATION GENERAL           Mr K Jela                1.00     87.81     13.00   1522.04       .00                 .00                 .00       .00       .00       .00            14.00   1609.85</t>
  </si>
  <si>
    <t>SANITATION GENERAL           Ms N Dyonashe            9.00    790.29     18.00   2107.44       .00                 .00                 .00       .00       .00       .00            27.00   2897.73</t>
  </si>
  <si>
    <t>SANITATION GENERAL           Mrs X Ngindana          15.50   1361.06     22.00   2575.76       .00                 .00                 .00       .00       .00       .00            37.50   3936.82</t>
  </si>
  <si>
    <t>SANITATION GENERAL           Ms X. A Sideba          11.00    965.91     18.00   2107.44       .00                 .00                 .00       .00       .00       .00            29.00   3073.35</t>
  </si>
  <si>
    <t>SANITATION GENERAL           Ms N Ncwadi              9.00    790.29     18.00   2107.44       .00                 .00                 .00       .00       .00       .00            27.00   2897.73</t>
  </si>
  <si>
    <t>SANITATION GENERAL                                  259.50  29635.15    419.00  61252.68       .00                 .00                 .00       .00       .00       .00           678.50  90887.83</t>
  </si>
  <si>
    <t>TRAFFIC                      Miss NG MPAHLA          10.00   2539.80      4.00   1354.56       .00                 .00                 .00       .00       .00       .00            14.00   3894.36</t>
  </si>
  <si>
    <t>TRAFFIC                      MS B JONGWANA           11.00   1866.98       .00       .00       .00                 .00                 .00       .00       .00       .00            11.00   1866.98</t>
  </si>
  <si>
    <t>TRAFFIC                      MRS Z MASETI            16.00   3968.40     10.00   3307.00       .00                 .00                 .00       .00       .00       .00            26.00   7275.40</t>
  </si>
  <si>
    <t>TRAFFIC                      MRS ZP NGWENYENI        10.00   1507.50       .00       .00       .00                 .00                 .00       .00       .00       .00            10.00   1507.50</t>
  </si>
  <si>
    <t>TRAFFIC                      MR B SOYA               15.00   2261.25      3.00    815.24       .00                 .00                3.00    150.75       .00       .00            21.00   3076.49</t>
  </si>
  <si>
    <t>TRAFFIC                      MISS L MACKENZIE        19.00   4185.80     17.00   4993.58       .00                 .00               15.00   1101.60       .00       .00            51.00  10327.93</t>
  </si>
  <si>
    <t>TRAFFIC                      MR FP OERSON            27.00   5942.97     10.00   2934.80       .00                 .00               10.00    733.70       .00       .00            47.00   9691.29</t>
  </si>
  <si>
    <t>TRAFFIC                      MR STM JACOBS           16.00   3524.88      6.00   2366.39       .00                 .00                6.00    440.64       .00       .00            28.00   6358.21</t>
  </si>
  <si>
    <t>TRAFFIC                      MR EG SIAS              10.00   2365.50     16.00   5046.40       .00                 .00                 .00       .00       .00       .00            26.00   7411.90</t>
  </si>
  <si>
    <t>TRAFFIC                      MS Z MBULALI            12.00   2239.20      6.00   1492.80       .00                 .00                6.00    373.20       .00       .00            24.00   4142.76</t>
  </si>
  <si>
    <t>TRAFFIC                      MR UR AUSTIN            13.00   2425.80     22.00   5473.60       .00                 .00               11.00    684.20       .00       .00            46.00   8592.99</t>
  </si>
  <si>
    <t>TRAFFIC                      MR KG REDCLIFFE         16.00   2985.60      8.00   1990.40       .00                 .00                 .00       .00       .00       .00            24.00   5004.17</t>
  </si>
  <si>
    <t>TRAFFIC                      MS NZ MPAMBANI          13.00   2369.06     19.00   4616.62       .00                 .00                6.00    364.50     11.00   1336.39            49.00   8714.74</t>
  </si>
  <si>
    <t>01 MAKANA MUNICIPALITY-SAL                OVERIME HOURS REPORT                  PRINTED ON 2024/05/0( 9:30)  FOR 2024/04/25        PAGE    11</t>
  </si>
  <si>
    <t>TRAFFIC                                             188.00  38182.74    121.00  34391.39       .00                 .00               57.00   3848.59     11.00   1336.39           377.00  77864.72</t>
  </si>
  <si>
    <t>SPORTS GROUNDS               MR S NGCESE             15.00   4289.63     25.00   9532.50       .00                 .00                 .00       .00       .00       .00            40.00  13822.13</t>
  </si>
  <si>
    <t>SPORTS GROUNDS               MRS TR STAMPER-BUWA     28.00   3838.38      9.00   1645.02       .00                 .00                 .00       .00       .00       .00            37.00   5483.40</t>
  </si>
  <si>
    <t>SPORTS GROUNDS               MR SE KULA              29.00   3791.46      9.00   1568.88       .00                 .00                 .00       .00       .00       .00            38.00   5360.34</t>
  </si>
  <si>
    <t>SPORTS GROUNDS               MR DP ZANI              30.00   3830.40      9.00   1532.16       .00                 .00                 .00       .00       .00       .00            39.00   5362.56</t>
  </si>
  <si>
    <t>SPORTS GROUNDS               MR M MAGWALA            21.00   2811.69       .00       .00       .00                 .00                 .00       .00       .00       .00            21.00   2811.69</t>
  </si>
  <si>
    <t>SPORTS GROUNDS               MR A MANTLA             13.00   1509.50     16.00   2477.12       .00                 .00                 .00       .00       .00       .00            29.00   3986.62</t>
  </si>
  <si>
    <t>SPORTS GROUNDS               MISS NJ PLANGA          21.00   2218.23     11.00   1549.24       .00                 .00                 .00       .00       .00       .00            32.00   3767.47</t>
  </si>
  <si>
    <t>SPORTS GROUNDS               MR NG GEORGE            24.00   2595.60     16.00   2307.20       .00                 .00                 .00       .00       .00       .00            40.00   4902.80</t>
  </si>
  <si>
    <t>SPORTS GROUNDS               MR L BUDAZA              9.00    973.35     13.00   1874.60       .00                 .00                 .00       .00       .00       .00            22.00   2847.95</t>
  </si>
  <si>
    <t>SPORTS GROUNDS               MR S NDZANZDE           34.50   3644.24     31.00    774.62       .00                 .00                 .00       .00       .00       .00            65.50   4418.86</t>
  </si>
  <si>
    <t>SPORTS GROUNDS               MS L MINI               34.00   3591.42      6.00    845.04       .00                 .00                 .00       .00       .00       .00            40.00   4436.46</t>
  </si>
  <si>
    <t>SPORTS GROUNDS                                      258.50  33093.90    145.00  24106.38       .00                 .00                 .00       .00       .00       .00           403.50  57200.28</t>
  </si>
  <si>
    <t>VEHICLE LICENSING            MS Z NJENJE             19.00   3717.83     10.00   2609.00       .00                 .00                 .00       .00       .00       .00            29.00   6326.83</t>
  </si>
  <si>
    <t>VEHICLE LICENSING                                    19.00   3717.83     10.00   2609.00       .00                 .00                 .00       .00       .00       .00            29.00   6326.83</t>
  </si>
  <si>
    <t>STR ISLANDS &amp; VERGES         MR ME MILA              17.00   2502.57     11.00   2159.08       .00                 .00                 .00       .00       .00       .00            28.00   4661.65    0</t>
  </si>
  <si>
    <t>STR ISLANDS &amp; VERGES         MR AP PISTOLI           17.00   2330.45     11.00   2010.58       .00                 .00                 .00       .00       .00       .00            28.00   4341.03    0</t>
  </si>
  <si>
    <t>STR ISLANDS &amp; VERGES         MR ZS NYOKA              5.00   1396.28      5.00   1861.70       .00                 .00                 .00       .00       .00       .00            10.00   3257.98</t>
  </si>
  <si>
    <t>STR ISLANDS &amp; VERGES         MISS JV NZAYO           20.00   2741.70     24.00   3655.60       .00                 .00                 .00       .00       .00       .00            44.00   6397.30</t>
  </si>
  <si>
    <t>STR ISLANDS &amp; VERGES         MR XH JALI               5.00    771.75      5.00   1029.00       .00                 .00                 .00       .00       .00       .00            10.00   1800.75</t>
  </si>
  <si>
    <t>STR ISLANDS &amp; VERGES         MR NM TATA              15.00   2370.83      7.00   1475.18       .00                 .00                 .00       .00       .00       .00            22.00   3846.01</t>
  </si>
  <si>
    <t>STR ISLANDS &amp; VERGES         MR LR DYALOYI           17.00   2070.09     11.00   1785.96       .00                 .00                 .00       .00       .00       .00            28.00   3856.05</t>
  </si>
  <si>
    <t>STR ISLANDS &amp; VERGES         MR WA DURUWE            17.00   3657.21     11.00   3155.24       .00                 .00                 .00       .00       .00       .00            28.00   6812.45</t>
  </si>
  <si>
    <t>STR ISLANDS &amp; VERGES         MR S MATTHEWS           17.00   1973.96     11.00   1703.02       .00                 .00                 .00       .00       .00       .00            28.00   3676.98</t>
  </si>
  <si>
    <t>STR ISLANDS &amp; VERGES         MR L MALETHE            17.00   1973.96     11.00   1703.02       .00                 .00                 .00       .00       .00       .00            28.00   3676.98</t>
  </si>
  <si>
    <t>STR ISLANDS &amp; VERGES         MS NP DAVANI            20.00   2112.60     24.00   2816.80       .00                 .00                 .00       .00       .00       .00            44.00   4929.40</t>
  </si>
  <si>
    <t>STR ISLANDS &amp; VERGES         Mr T Faxi               17.00   1528.47     11.00   1318.68       .00                 .00                 .00       .00       .00       .00            28.00   2847.15</t>
  </si>
  <si>
    <t>01 MAKANA MUNICIPALITY-SAL                OVERIME HOURS REPORT                  PRINTED ON 2024/05/0( 9:30)  FOR 2024/04/25        PAGE    12</t>
  </si>
  <si>
    <t>STR ISLANDS &amp; VERGES         MR M RALO               17.00   1528.47     11.00   1318.68       .00                 .00                 .00       .00       .00       .00            28.00   2847.15</t>
  </si>
  <si>
    <t>STR ISLANDS &amp; VERGES                                201.00  26958.34    153.00  25992.54       .00                 .00                 .00       .00       .00       .00           354.00  52950.88</t>
  </si>
  <si>
    <t>EXECUTIVE MAYOR              MS Y KHONZA             32.00   5831.52       .00       .00       .00                 .00                 .00       .00       .00       .00            32.00   5831.52    Y</t>
  </si>
  <si>
    <t>EXECUTIVE MAYOR              MS T MAGILINDANE        33.00   4744.08       .00       .00       .00                 .00                 .00       .00       .00       .00            33.00   4744.08</t>
  </si>
  <si>
    <t>EXECUTIVE MAYOR              MR AA ADAM              28.00   6782.58      3.00   1309.98       .00                 .00                 .00       .00       .00       .00            31.00   8092.56</t>
  </si>
  <si>
    <t>EXECUTIVE MAYOR                                      93.00  17358.18      3.00   1309.98       .00                 .00                 .00       .00       .00       .00            96.00  18668.16</t>
  </si>
  <si>
    <t>4180.00 650475.37   2450.00 410538.27       .00                 .00             1725.00 107806.03    563.00  70289.47          8918.001263199.58</t>
  </si>
  <si>
    <t>04 MAKANA MUNICIPALITY-TEMP               OVERIME HOURS REPORT                  PRINTED ON 2024/05/0( 9:33)  FOR 2024/04/25        PAGE     1</t>
  </si>
  <si>
    <t>10/10/01/6000/000            MR Z MANTILE              .00     51.00       .00     42.00       .00                 .00                 .00       .00       .00       .00              .00  10667.18</t>
  </si>
  <si>
    <t>10/10/01/6000/000            MR DRC VISAGIE            .00     24.00       .00     28.00       .00                 .00                 .00       .00       .00       .00              .00   9970.96</t>
  </si>
  <si>
    <t>10/10/01/6000/000                                      .00     75.00       .00     70.00       .00                 .00                 .00       .00       .00       .00              .00  20638.14</t>
  </si>
  <si>
    <t>.00     75.00       .00     70.00       .00                 .00                 .00       .00       .00       .00              .00  20638.14</t>
  </si>
  <si>
    <t>BOTANICAL GARDENS</t>
  </si>
  <si>
    <t>VEHICLE LICENCING</t>
  </si>
  <si>
    <t>01 MAKANA MUNICIPALITY-SAL                OVERIME HOURS REPORT                  PRINTED ON 2024/05/2(10:02)  FOR 2024/05/24        PAGE     1</t>
  </si>
  <si>
    <t>TECHNICAL ADMINISTRATION     MR MV TABATA            21.00   2557.17     42.00   3084.84       .00                 .00                 .00       .00       .00       .00            63.00   5642.01    N</t>
  </si>
  <si>
    <t>TECHNICAL ADMINISTRATION     MR E SIAS               10.00    899.10      3.00    486.25       .00                 .00                 .00       .00       .00       .00            13.00   1385.35</t>
  </si>
  <si>
    <t>TECHNICAL ADMINISTRATION                             31.00   3456.27     45.00   3571.09       .00                 .00                 .00       .00       .00       .00            76.00   7027.36</t>
  </si>
  <si>
    <t>ENG DISTR PLANT              MR MG BUDAZA            17.00   1973.96      4.00   1255.96       .00                 .00                 .00       .00       .00       .00            21.00   3229.92    N</t>
  </si>
  <si>
    <t>ENG DISTR PLANT              MR Z PAYI               19.00   2206.19      6.00    928.92       .00                 .00                 .00       .00       .00       .00            25.00   3135.11    N</t>
  </si>
  <si>
    <t>ENG DISTR PLANT                                      36.00   4180.15     10.00   2184.88       .00                 .00                 .00       .00       .00       .00            46.00   6365.03</t>
  </si>
  <si>
    <t>ENG DISTR WORKSHOPS          MR LW BIKITSHA           2.00    287.52       .00       .00       .00                 .00                 .00       .00       .00       .00             2.00    287.52</t>
  </si>
  <si>
    <t>ENG DISTR WORKSHOPS          MR W SINGATA             2.00    267.78       .00       .00       .00                 .00                 .00       .00       .00       .00             2.00    267.78</t>
  </si>
  <si>
    <t>ENG DISTR WORKSHOPS          MR SF MGXOTENI          12.00   1606.68       .00       .00       .00                 .00                 .00       .00       .00       .00            12.00   1606.68</t>
  </si>
  <si>
    <t>ENG DISTR WORKSHOPS          MR SM MARDON            10.00   1276.80      1.50    690.50       .00                 .00                 .00       .00       .00       .00            11.50   1967.30</t>
  </si>
  <si>
    <t>ENG DISTR WORKSHOPS                                  26.00   3438.78      1.50    690.50       .00                 .00                 .00       .00       .00       .00            27.50   4129.28</t>
  </si>
  <si>
    <t>ENG PAIL REMOVALS            MR S MELANI             19.00   2206.19      6.00    928.92       .00                 .00                 .00       .00       .00       .00            25.00   3135.11    N</t>
  </si>
  <si>
    <t>ENG PAIL REMOVALS            MR N DLEPU               8.50    986.98      8.50   1315.97       .00                 .00                 .00       .00       .00       .00            17.00   2302.95    Y</t>
  </si>
  <si>
    <t>ENG PAIL REMOVALS            MR ZJ ZWENI               .00       .00       .00       .00       .00                 .00               12.00    746.40     12.00   1492.80            24.00   2689.92    Y</t>
  </si>
  <si>
    <t>ENG PAIL REMOVALS            MR V DOLO               20.00   2112.60      4.00    563.36       .00                 .00                 .00       .00       .00       .00            24.00   2675.96    N</t>
  </si>
  <si>
    <t>ENG PAIL REMOVALS            MR TH KAMANA            20.00   2112.60     11.00   1549.24       .00                 .00                 .00       .00       .00       .00            31.00   3661.84    N</t>
  </si>
  <si>
    <t>ENG PAIL REMOVALS            MR SM MONKIE            17.00   1795.71      7.00    985.88       .00                 .00                 .00       .00       .00       .00            24.00   2781.59    N</t>
  </si>
  <si>
    <t>ENG PAIL REMOVALS            MR ME KULA              14.00   1478.82      6.00    845.04       .00                 .00                 .00       .00       .00       .00            20.00   2323.86    N</t>
  </si>
  <si>
    <t>ENG PAIL REMOVALS            MR BR MGQOBELE          10.50   1109.12       .00       .00       .00                 .00                 .00       .00       .00       .00            10.50   1109.12    Y</t>
  </si>
  <si>
    <t>ENG PAIL REMOVALS                                   128.00  14008.21     42.50   6188.41       .00                 .00               12.00    746.40     12.00   1492.80           194.50  22886.54</t>
  </si>
  <si>
    <t>ENG SEWER ADMIN              MR S THETHANI           44.00   7464.00       .00       .00     44.00                 .00               12.00    746.40     12.00   1492.80            68.00   9703.20    N</t>
  </si>
  <si>
    <t>ENG SEWER ADMIN              MR T RALO               16.50   1742.90       .00       .00       .00                 .00                 .00       .00       .00       .00            16.50   1742.90    Y</t>
  </si>
  <si>
    <t>ENG SEWER ADMIN              MR M VAMVA              27.00   4920.34     11.00   2672.78       .00                 .00                 .00       .00       .00       .00            38.00   7593.12    N</t>
  </si>
  <si>
    <t>ENG SEWER ADMIN              MR A ZUZANI             19.00   3462.47      6.00   1457.88       .00                 .00                 .00       .00       .00       .00            25.00   4920.35    N</t>
  </si>
  <si>
    <t>01 MAKANA MUNICIPALITY-SAL                OVERIME HOURS REPORT                  PRINTED ON 2024/05/2(10:02)  FOR 2024/05/24        PAGE     2</t>
  </si>
  <si>
    <t>ENG SEWER ADMIN                                     106.50  17589.71     17.00   4130.66     44.00                 .00               12.00    746.40     12.00   1492.80           147.50  23959.57</t>
  </si>
  <si>
    <t>ENG DISPOSAL WORKS           MR M MZIZI              11.00   1738.61     11.00   2318.14       .00                 .00               12.00    632.28     12.00   1264.44            46.00   6629.55    N</t>
  </si>
  <si>
    <t>ENG DISPOSAL WORKS           MR SC NZWANA            22.00   3395.70       .00       .00       .00                 .00               12.00    617.40     12.00   1234.80            46.00   5247.90    N</t>
  </si>
  <si>
    <t>ENG DISPOSAL WORKS           MR M SPEELMAN           10.00   1161.15     10.00   1548.20       .00                 .00                 .00       .00       .00       .00            20.00   2709.35    Y</t>
  </si>
  <si>
    <t>ENG DISPOSAL WORKS           MR SG NKOLONGO          44.00   7464.00       .00       .00       .00                 .00               12.00    746.40     12.00   1492.80            68.00   9703.20    N</t>
  </si>
  <si>
    <t>ENG DISPOSAL WORKS           MR S METHUSI            16.50   5704.13      7.00   3226.58       .00                 .00                 .00       .00       .00       .00            23.50   8930.71    N</t>
  </si>
  <si>
    <t>ENG DISPOSAL WORKS           MRS S SOMAGU            44.00   8812.20       .00       .00       .00                 .00                 .00       .00       .00       .00            44.00   8812.20    N</t>
  </si>
  <si>
    <t>ENG DISPOSAL WORKS           MR L PLANGA               .00       .00     22.00   3406.04       .00                 .00                 .00       .00       .00       .00            22.00   3406.04    N</t>
  </si>
  <si>
    <t>ENG DISPOSAL WORKS           MR DA NGQANDANA         10.00   1056.30     10.00   1408.40       .00                 .00                 .00       .00       .00       .00            20.00   2464.70</t>
  </si>
  <si>
    <t>ENG DISPOSAL WORKS                                  170.50  30757.71     97.00  17188.34       .00                 .00               60.00   2947.44     48.00   4943.40           375.50  56512.97</t>
  </si>
  <si>
    <t>ENG SEWER RETICULATION       MR R FRANCIS            44.00   9240.00       .00       .00       .00                 .00               36.00   2772.00     12.00   1848.00            92.00  13860.00    N</t>
  </si>
  <si>
    <t>ENG SEWER RETICULATION       MR Z JAMES              10.00   1161.15     10.00   1548.20       .00                 .00                 .00       .00       .00       .00            20.00   2709.35    Y</t>
  </si>
  <si>
    <t>ENG SEWER RETICULATION       MR JR RALO              12.00   1393.38      7.00   1083.74       .00                 .00                 .00       .00       .00       .00            19.00   2477.12    N</t>
  </si>
  <si>
    <t>ENG SEWER RETICULATION       MR ME NTLANJENI         14.50   2461.01     12.00   2715.60       .00                 .00                 .00       .00       .00       .00            26.50   5176.61    N</t>
  </si>
  <si>
    <t>ENG SEWER RETICULATION       MR N KRIEL              33.00   3924.36     11.00   1109.92       .00                 .00                 .00       .00       .00       .00            44.00   5034.28</t>
  </si>
  <si>
    <t>ENG SEWER RETICULATION                              113.50  18179.90     40.00   6457.46       .00                 .00               36.00   2772.00     12.00   1848.00           201.50  29257.36</t>
  </si>
  <si>
    <t>ENG STORMWATER DRAINS        MR M TANDA               8.00    928.92       .00       .00       .00                 .00                 .00       .00       .00       .00             8.00    928.92</t>
  </si>
  <si>
    <t>ENG STORMWATER DRAINS        MR F XAKO                3.00    726.71       .00       .00       .00                 .00                 .00       .00       .00       .00             3.00    726.71</t>
  </si>
  <si>
    <t>ENG STORMWATER DRAINS        MR S NYATHELA            3.00    348.35       .00       .00       .00                 .00                 .00       .00       .00       .00             3.00    348.35</t>
  </si>
  <si>
    <t>ENG STORMWATER DRAINS        MR WC DUDA               3.00    348.35       .00       .00       .00                 .00                 .00       .00       .00       .00             3.00    348.35</t>
  </si>
  <si>
    <t>ENG STORMWATER DRAINS                                17.00   2352.33       .00       .00       .00                 .00                 .00       .00       .00       .00            17.00   2352.33</t>
  </si>
  <si>
    <t>ENG STR FOOTPATHS GUTTERS    MR MM PONGOLO            4.00    464.46       .00       .00       .00                 .00                 .00       .00       .00       .00             4.00    464.46    0</t>
  </si>
  <si>
    <t>ENG STR FOOTPATHS GUTTERS    MR FW MFECANE            3.00    348.35       .00       .00       .00                 .00                 .00       .00       .00       .00             3.00    348.35</t>
  </si>
  <si>
    <t>01 MAKANA MUNICIPALITY-SAL                OVERIME HOURS REPORT                  PRINTED ON 2024/05/2(10:02)  FOR 2024/05/24        PAGE     3</t>
  </si>
  <si>
    <t>ENG STR FOOTPATHS GUTTERS                            39.00   4618.25      8.00   1268.48       .00                 .00                 .00       .00       .00       .00            47.00   5886.73</t>
  </si>
  <si>
    <t>PROPERTIES &amp; ESTATES         MR LA NOGXABELA         28.00   6023.64       .00       .00       .00                 .00                 .00       .00       .00       .00            28.00   6023.64</t>
  </si>
  <si>
    <t>PROPERTIES &amp; ESTATES                                 28.00   6023.64       .00       .00       .00                 .00                 .00       .00       .00       .00            28.00   6023.64</t>
  </si>
  <si>
    <t>WATER CONSERVATION PURIF     MR NW SKEPE             19.00   3831.80      3.00   2485.82       .00                 .00                 .00       .00       .00       .00            22.00   6317.62</t>
  </si>
  <si>
    <t>WATER CONSERVATION PURIF     MR ZP DAVANE            36.00   8720.46       .00       .00       .00                 .00                 .00       .00       .00       .00            36.00   8720.46    N</t>
  </si>
  <si>
    <t>WATER CONSERVATION PURIF     MR SM HANI                .00       .00       .00       .00       .00                 .00               36.00   2772.00     12.00   1848.00            48.00   5296.08    Y</t>
  </si>
  <si>
    <t>WATER CONSERVATION PURIF     MR TJ JILANA            60.00   6322.20     12.00       .00       .00                 .00               36.00   1896.84       .00       .00           108.00   9120.48    N</t>
  </si>
  <si>
    <t>WATER CONSERVATION PURIF     MR Z NGUMBELA           15.00   1741.73       .00       .00       .00                 .00                 .00       .00       .00       .00            15.00   1741.73    N</t>
  </si>
  <si>
    <t>WATER CONSERVATION PURIF     MS KM MADINDA             .00       .00       .00       .00       .00                 .00               36.00   2907.00       .00       .00            36.00   3583.08    Y</t>
  </si>
  <si>
    <t>WATER CONSERVATION PURIF     MR H MARAMBANA            .00       .00       .00       .00       .00                 .00               12.00    746.40     12.00   1492.80            24.00   2689.92    Y</t>
  </si>
  <si>
    <t>WATER CONSERVATION PURIF     MR FN MAVELA              .00       .00       .00       .00       .00                 .00               36.00   2907.00       .00       .00            36.00   3808.44    Y</t>
  </si>
  <si>
    <t>WATER CONSERVATION PURIF     MR NM NDOLO             26.00   4967.04     20.00   3566.08       .00                 .00                 .00       .00       .00     77.48            46.00   8533.12    N</t>
  </si>
  <si>
    <t>WATER CONSERVATION PURIF     MR MG FAKU              26.00   2948.40     14.00   2116.80       .00                 .00                 .00       .00       .00       .00            40.00   5065.20    N</t>
  </si>
  <si>
    <t>WATER CONSERVATION PURIF     MR B SPEELMAN           17.00   1927.80      7.00   1058.40       .00                 .00                 .00       .00       .00       .00            24.00   2986.20    N</t>
  </si>
  <si>
    <t>WATER CONSERVATION PURIF     MR X NTETHE               .00       .00      7.00   1058.40       .00                 .00                 .00       .00       .00       .00             7.00   1058.40    N</t>
  </si>
  <si>
    <t>WATER CONSERVATION PURIF     MR A HELENI               .00       .00       .00       .00       .00                 .00               36.00   1393.56       .00       .00            36.00   2069.64    Y</t>
  </si>
  <si>
    <t>WATER CONSERVATION PURIF     MR M TOKOTA             17.00   3172.20      7.00   1741.60       .00                 .00                 .00       .00       .00       .00            24.00   4913.80    N</t>
  </si>
  <si>
    <t>WATER CONSERVATION PURIF     MR T BAVUMA               .00       .00       .00       .00       .00                 .00               24.00    951.36       .00       .00            24.00    951.36    Y</t>
  </si>
  <si>
    <t>WATER CONSERVATION PURIF     MR EP JACOBS            25.50   2835.00     18.00   2268.00       .00                 .00                 .00       .00       .00       .00            43.50   5103.00</t>
  </si>
  <si>
    <t>WATER CONSERVATION PURIF     MR MI KOM               12.50   1417.50      7.00   1058.40       .00                 .00                 .00       .00       .00       .00            19.50   2475.90    N</t>
  </si>
  <si>
    <t>WATER CONSERVATION PURIF     MR J LEON               24.00   4482.72     24.00   3984.64       .00                 .00                 .00       .00       .00       .00            48.00   8467.36    N</t>
  </si>
  <si>
    <t>WATER CONSERVATION PURIF     MR X SODLADLA           21.00   2218.23     35.00   4929.40       .00                 .00                 .00       .00       .00       .00            56.00   7147.63    Y</t>
  </si>
  <si>
    <t>WATER CONSERVATION PURIF     MR AS BOTILE              .00       .00       .00       .00       .00                 .00               36.00   1809.00       .00       .00            36.00   2710.44    Y</t>
  </si>
  <si>
    <t>WATER CONSERVATION PURIF     MR M SOLANI              5.00    933.00     12.00   2985.60       .00                 .00               36.00   2239.20       .00       .00            53.00   6721.20    Y</t>
  </si>
  <si>
    <t>01 MAKANA MUNICIPALITY-SAL                OVERIME HOURS REPORT                  PRINTED ON 2024/05/2(10:02)  FOR 2024/05/24        PAGE     4</t>
  </si>
  <si>
    <t>WATER CONSERVATION PURIF     MR OO MBOMBO            36.00   4281.12     24.00    634.24       .00                 .00               12.00    475.68     12.00    951.36            84.00   7356.52    N</t>
  </si>
  <si>
    <t>WATER CONSERVATION PURIF                            388.00  58390.00    235.00  35628.98       .00                 .00              300.00  18098.04     36.00   4369.64           959.00 123169.98</t>
  </si>
  <si>
    <t>WATER JAMES KLEYNHANS        MR ZR ADAM              12.00   2369.34       .00       .00       .00                 .00               36.00   2369.52     12.00   1579.56            60.00   6994.50    N</t>
  </si>
  <si>
    <t>WATER JAMES KLEYNHANS        MS N GONGQOBE             .00       .00       .00       .00       .00                 .00               12.00    924.00     24.00   3696.00            36.00   5521.44    Y</t>
  </si>
  <si>
    <t>WATER JAMES KLEYNHANS        MR SS MTONGA            24.00   7196.76     12.00   4797.84       .00                 .00                 .00       .00       .00       .00            36.00  11994.60    N</t>
  </si>
  <si>
    <t>WATER JAMES KLEYNHANS        MR MM MGOGOSHE            .00       .00       .00       .00       .00                 .00                 .00       .00       .00       .00              .00    676.08    Y</t>
  </si>
  <si>
    <t>WATER JAMES KLEYNHANS        MR ME BANISI            12.00   2239.20       .00       .00       .00                 .00               12.00    746.40     12.00   1492.80            36.00   5379.84    Y</t>
  </si>
  <si>
    <t>WATER JAMES KLEYNHANS        MR MN MANTLA            24.00   4478.40     12.00   2985.60       .00                 .00                 .00       .00     12.00   1492.80            48.00   9632.88    N</t>
  </si>
  <si>
    <t>WATER JAMES KLEYNHANS        MR NL SMILE             18.00   3358.80       .00       .00       .00                 .00               12.00    746.40     12.00   1492.80            42.00   6386.76</t>
  </si>
  <si>
    <t>WATER JAMES KLEYNHANS                                90.00  19642.50     24.00   7783.44       .00                 .00               72.00   4786.32     72.00   9753.96           258.00  46586.10</t>
  </si>
  <si>
    <t>WATER RETICULATION           MR D NGQINZI            21.00   2438.42     13.00   2012.66       .00                 .00                 .00       .00       .00       .00            34.00   4451.08    N</t>
  </si>
  <si>
    <t>WATER RETICULATION           MR L PETER              23.30   2419.59     16.30   2256.90       .00                 .00                 .00       .00       .00       .00            39.60   4676.49    N</t>
  </si>
  <si>
    <t>WATER RETICULATION           MR MP MKALIPI           34.00   8432.85     10.00   1984.20       .00                 .00                 .00       .00       .00       .00            44.00  10417.05    N</t>
  </si>
  <si>
    <t>WATER RETICULATION           MR LL BASIE             18.00   2191.86       .00       .00       .00                 .00                 .00       .00       .00       .00            18.00   2191.86    N</t>
  </si>
  <si>
    <t>WATER RETICULATION           MR A HAWULANA           20.00   2322.30     13.00   2012.66       .00                 .00                 .00       .00       .00       .00            33.00   4334.96    N</t>
  </si>
  <si>
    <t>WATER RETICULATION           MR M MNTWINI            37.00   9622.59      6.00   1406.49       .00                 .00                 .00       .00       .00       .00            43.00  11029.08    N</t>
  </si>
  <si>
    <t>WATER RETICULATION           MR P KRALO              16.00   2915.76     25.30   5831.52       .00                 .00                 .00       .00       .00       .00            41.30   8747.28    N</t>
  </si>
  <si>
    <t>WATER RETICULATION           MR KB MANYATI           16.50   3996.88      7.00   2260.86       .00                 .00                 .00       .00       .00       .00            23.50   6257.74    Y</t>
  </si>
  <si>
    <t>WATER RETICULATION           MR MT MFECANE           25.00   4665.00      5.00   1244.00       .00                 .00                 .00       .00       .00       .00            30.00   5909.00    N</t>
  </si>
  <si>
    <t>WATER RETICULATION           MR LM DLAMINI            8.50   3724.91       .00       .00       .00                 .00                 .00       .00       .00       .00             8.50   3724.91    N</t>
  </si>
  <si>
    <t>WATER RETICULATION           MR A BRUINTJIES         24.50   2587.94     18.00   2183.02       .00                 .00                 .00       .00       .00       .00            42.50   4770.96    N</t>
  </si>
  <si>
    <t>WATER RETICULATION           MR C BASSON             27.00   5158.89     15.00   3311.88       .00                 .00                 .00       .00       .00       .00            42.00   8470.77    N</t>
  </si>
  <si>
    <t>WATER RETICULATION           MR MN NTLOKWANA         36.00   3802.68       .00       .00       .00                 .00                 .00       .00       .00       .00            36.00   3802.68    N</t>
  </si>
  <si>
    <t>WATER RETICULATION           MRS F HLANGANA          36.00   4180.14     12.00    619.28       .00                 .00               24.00    929.04     12.00    928.92            84.00   6657.38    N</t>
  </si>
  <si>
    <t>WATER RETICULATION           MS N KAYINGANA          21.00   2218.23      3.00    571.22       .00                 .00                 .00       .00       .00       .00            24.00   2789.45</t>
  </si>
  <si>
    <t>01 MAKANA MUNICIPALITY-SAL                OVERIME HOURS REPORT                  PRINTED ON 2024/05/2(10:02)  FOR 2024/05/24        PAGE     5</t>
  </si>
  <si>
    <t>WATER RETICULATION           MRS N MANTLA            12.00   1267.56     18.00   2535.12       .00                 .00                 .00       .00       .00       .00            30.00   3802.68    N</t>
  </si>
  <si>
    <t>WATER RETICULATION           MR T MTWECU             18.00   1901.34      3.00    571.22       .00                 .00                 .00       .00       .00       .00            21.00   2472.56    N</t>
  </si>
  <si>
    <t>WATER RETICULATION           MRS NJ SUKULA           13.00   1373.19      7.00    985.88       .00                 .00                 .00       .00       .00       .00            20.00   2359.07    Y</t>
  </si>
  <si>
    <t>WATER RETICULATION           MR SI DYONGOMAN         16.00   1690.08     11.00   1549.24       .00                 .00                 .00       .00       .00       .00            27.00   3239.32</t>
  </si>
  <si>
    <t>WATER RETICULATION           MS NT JACK-XHALI        18.00   1901.34      5.00    704.20       .00                 .00                 .00       .00       .00       .00            23.00   2605.54</t>
  </si>
  <si>
    <t>WATER RETICULATION           MS P MKA                 7.00    739.41      4.00    563.36       .00                 .00                 .00       .00       .00       .00            11.00   1302.77    N</t>
  </si>
  <si>
    <t>WATER RETICULATION                                  497.80  80105.47    209.60  36093.99       .00                 .00               24.00    929.04     12.00    928.92           743.40 118057.42</t>
  </si>
  <si>
    <t>ELECTRICITY ADMIN            MR SD MAVUSO            19.00   2206.19     16.00   2477.12       .00                 .00                 .00       .00       .00       .00            35.00   4758.43    N</t>
  </si>
  <si>
    <t>ELECTRICITY ADMIN                                    19.00   2206.19     16.00   2477.12       .00                 .00                 .00       .00       .00       .00            35.00   4758.43</t>
  </si>
  <si>
    <t>ELECTRICITY DISTRIBUTION     MR DB GOMBA             22.50   2612.59       .00       .00       .00                 .00                 .00       .00       .00       .00            22.50   2781.61    N</t>
  </si>
  <si>
    <t>ELECTRICITY DISTRIBUTION     MR L MBUYEPHI           33.00   8582.31      6.00   2080.56       .00                 .00                 .00       .00       .00       .00            39.00  10822.50    N</t>
  </si>
  <si>
    <t>ELECTRICITY DISTRIBUTION     MR X QHINGA             21.50   2496.47     22.50   2864.17       .00                 .00                 .00       .00       .00       .00            44.00   5492.10    N</t>
  </si>
  <si>
    <t>ELECTRICITY DISTRIBUTION     MR AD SPHERE            18.00   2090.07       .00       .00       .00                 .00                 .00       .00       .00       .00            18.00   2188.67    N</t>
  </si>
  <si>
    <t>ELECTRICITY DISTRIBUTION     MR Z MATOMANA             .00       .00     15.00   3394.50       .00                 .00                 .00       .00       .00       .00            15.00   3394.50    N</t>
  </si>
  <si>
    <t>ELECTRICITY DISTRIBUTION     SN MATIWANA             22.00   2554.53      9.00   1393.38       .00                 .00                 .00       .00       .00       .00            31.00   4041.81    N</t>
  </si>
  <si>
    <t>ELECTRICITY DISTRIBUTION     MR A JUJU                7.00    812.81     31.00   4799.42       .00                 .00                 .00       .00       .00       .00            38.00   5724.91    N</t>
  </si>
  <si>
    <t>ELECTRICITY DISTRIBUTION     MS N MKOKELI-NTLOKO     30.50   8517.28     12.50   3537.23       .00                 .00                 .00       .00       .00       .00            43.00  12195.36    N</t>
  </si>
  <si>
    <t>ELECTRICITY DISTRIBUTION     MR V SILINGA            14.50   5256.32     15.00   7250.10       .00                 .00                 .00       .00       .00       .00            29.50  12506.42    N</t>
  </si>
  <si>
    <t>ELECTRICITY DISTRIBUTION     MR M DUDA               34.50   4404.96     11.00    936.32       .00                 .00                 .00       .00       .00       .00            45.50   5510.30    N</t>
  </si>
  <si>
    <t>ELECTRICITY DISTRIBUTION     MR VX GONGQA            17.00   2443.92     27.00   4408.64       .00                 .00                 .00       .00       .00       .00            44.00   7045.06    N</t>
  </si>
  <si>
    <t>ELECTRICITY DISTRIBUTION     MR DA DOUDES            26.50   3383.52     12.00   2042.88       .00                 .00                 .00       .00       .00       .00            38.50   5590.73    N</t>
  </si>
  <si>
    <t>ELECTRICITY DISTRIBUTION     MR MM NTSHOKO           12.00   1393.38       .00       .00       .00                 .00                 .00       .00       .00       .00            12.00   1477.89    N</t>
  </si>
  <si>
    <t>ELECTRICITY DISTRIBUTION     MR S MTANA              12.00   1532.16     10.00   1702.40       .00                 .00                 .00       .00       .00       .00            22.00   3314.38    N</t>
  </si>
  <si>
    <t>ELECTRICITY DISTRIBUTION     MR AP HLUTHA            39.50   5043.36      5.00    690.50       .00                 .00                 .00       .00       .00       .00            44.50   6006.17    N</t>
  </si>
  <si>
    <t>ELECTRICITY DISTRIBUTION     MR S LANGA               7.00   1820.49     31.00  10749.56       .00                 .00                 .00       .00       .00       .00            38.00  12720.29    N</t>
  </si>
  <si>
    <t>ELECTRICITY DISTRIBUTION     MISS NA MLOTANA         31.50   8192.21       .00       .00       .00                 .00                 .00       .00       .00       .00            31.50   8417.57    N</t>
  </si>
  <si>
    <t>ELECTRICITY DISTRIBUTION     MR TH HULUSHE           24.50   3055.03       .00       .00       .00                 .00                 .00       .00       .00       .00            24.50   3214.66    Y</t>
  </si>
  <si>
    <t>01 MAKANA MUNICIPALITY-SAL                OVERIME HOURS REPORT                  PRINTED ON 2024/05/2(10:02)  FOR 2024/05/24        PAGE     6</t>
  </si>
  <si>
    <t>ELECTRICITY DISTRIBUTION     MR SC RAMBA             38.50  10012.70       .00       .00       .00                 .00                 .00       .00       .00       .00            38.50  10280.32    N</t>
  </si>
  <si>
    <t>ELECTRICITY DISTRIBUTION     MISS N COSSIE           11.50   1243.73       .00       .00       .00                 .00                 .00       .00       .00       .00            11.50   1300.07    N</t>
  </si>
  <si>
    <t>ELECTRICITY DISTRIBUTION     MR M NGOJO              37.00   6742.70     14.00    985.50       .00                 .00                 .00       .00       .00       .00            51.00   7953.56    N</t>
  </si>
  <si>
    <t>ELECTRICITY DISTRIBUTION     MR N LUPUWANA           13.00   3380.91     28.00   9362.52       .00                 .00                 .00       .00       .00       .00            41.00  12842.03    N</t>
  </si>
  <si>
    <t>ELECTRICITY DISTRIBUTION     MR S SOMYA              25.00   6818.25     14.00   5090.96       .00                 .00                 .00       .00       .00       .00            39.00  12050.06    N</t>
  </si>
  <si>
    <t>ELECTRICITY DISTRIBUTION     MR KR NGONYAMA          45.50  10402.80       .00       .00       .00                 .00                 .00       .00       .00       .00            45.50  10693.89    N</t>
  </si>
  <si>
    <t>ELECTRICITY DISTRIBUTION     MR BB GOMBA             22.00   1978.02     12.00   1438.56       .00                 .00                 .00       .00       .00       .00            34.00   3571.52</t>
  </si>
  <si>
    <t>ELECTRICITY DISTRIBUTION     MS BJ MATTHEWS          19.50   1753.25       .00       .00       .00                 .00                 .00       .00       .00       .00            19.50   1880.02</t>
  </si>
  <si>
    <t>ELECTRICITY DISTRIBUTION     MR D BRUINTJIES          6.00    526.86       .00       .00       .00                 .00                 .00       .00       .00       .00             6.00    564.42</t>
  </si>
  <si>
    <t>ELECTRICITY DISTRIBUTION     MR S FESI               24.50   2151.35     13.00   1522.04       .00                 .00                 .00       .00       .00       .00            37.50   3856.50</t>
  </si>
  <si>
    <t>ELECTRICITY DISTRIBUTION     MR M HEMPE               9.00    790.29     17.00   1990.36       .00                 .00                 .00       .00       .00       .00            26.00   2869.86</t>
  </si>
  <si>
    <t>ELECTRICITY DISTRIBUTION     MR L KUPHU              18.50   1624.49     15.00   1756.20       .00                 .00                 .00       .00       .00       .00            33.50   3512.15</t>
  </si>
  <si>
    <t>ELECTRICITY DISTRIBUTION     MR CC MANYONTA          27.00   2370.87     13.00   1522.04       .00                 .00                 .00       .00       .00       .00            40.00   4033.76</t>
  </si>
  <si>
    <t>ELECTRICITY DISTRIBUTION     MR X NGQAWANA           25.00   2195.25     23.00   1756.20       .00                 .00                 .00       .00       .00       .00            48.00   4106.39</t>
  </si>
  <si>
    <t>ELECTRICITY DISTRIBUTION     MR S SISWANA            15.00   1317.15     15.00   1756.20       .00                 .00                 .00       .00       .00       .00            30.00   3265.85</t>
  </si>
  <si>
    <t>ELECTRICITY DISTRIBUTION                            725.50 119241.76    371.00  73030.24       .00                 .00                 .00       .00       .00       .00          1096.50 197079.74</t>
  </si>
  <si>
    <t>CORPORATE SERVICES           MS L FALTEIN             2.00    462.45       .00       .00       .00                 .00                 .00       .00       .00       .00             2.00    462.45</t>
  </si>
  <si>
    <t>CORPORATE SERVICES           MS W TINISE              8.00   1150.08      5.00    958.40       .00                 .00                 .00       .00       .00       .00            13.00   2108.48</t>
  </si>
  <si>
    <t>CORPORATE SERVICES           MISS P BUWA             11.50   1243.73      3.00    584.86       .00                 .00                 .00       .00       .00       .00            14.50   1828.59</t>
  </si>
  <si>
    <t>CORPORATE SERVICES           MR S MZONGWANA          14.00   2060.94      5.00    981.40       .00                 .00                 .00       .00       .00       .00            19.00   3042.34</t>
  </si>
  <si>
    <t>CORPORATE SERVICES           MISS NO LURWAYI         34.50   3644.24     17.00    774.62       .00                 .00                 .00       .00       .00       .00            51.50   4418.86</t>
  </si>
  <si>
    <t>CORPORATE SERVICES           MR M MTHANA             25.50   2239.16     25.00   1697.66       .00                 .00                 .00       .00       .00       .00            50.50   3936.82</t>
  </si>
  <si>
    <t>CORPORATE SERVICES                                   95.50  10800.60     55.00   4996.94       .00                 .00                 .00       .00       .00       .00           150.50  15797.54</t>
  </si>
  <si>
    <t>COMMUNITY HALLS              MR MS NKONTSO            8.00   1021.44       .00       .00       .00                 .00                 .00       .00       .00       .00             8.00   1021.44    0</t>
  </si>
  <si>
    <t>COMMUNITY HALLS              MR VM NQEBEYA           23.50   3722.89     34.00   3668.94       .00                 .00                 .00       .00       .00       .00            57.50   7391.83</t>
  </si>
  <si>
    <t>COMMUNITY HALLS              MR L MSUTWANA            6.50    772.98      3.00    643.08       .00                 .00                 .00       .00       .00       .00             9.50   1416.06</t>
  </si>
  <si>
    <t>COMMUNITY HALLS              MRS N MALGAS             2.50    283.50     16.50   2494.80       .00                 .00                 .00       .00       .00       .00            19.00   2778.30</t>
  </si>
  <si>
    <t>01 MAKANA MUNICIPALITY-SAL                OVERIME HOURS REPORT                  PRINTED ON 2024/05/2(10:02)  FOR 2024/05/24        PAGE     7</t>
  </si>
  <si>
    <t>COMMUNITY HALLS                                      40.50   5800.81     53.50   6806.82       .00                 .00                 .00       .00       .00       .00            94.00  12607.63</t>
  </si>
  <si>
    <t>COUNCIL                      MR SW DYIRA             17.00   4977.86     17.00   6637.14       .00                 .00                 .00       .00       .00       .00            34.00  11615.00</t>
  </si>
  <si>
    <t>COUNCIL                                              17.00   4977.86     17.00   6637.14       .00                 .00                 .00       .00       .00       .00            34.00  11615.00</t>
  </si>
  <si>
    <t>HUMAN RESOURCES              MR D BUDAZA              8.00   1680.84       .00       .00       .00                 .00                 .00       .00       .00       .00             8.00   1680.84</t>
  </si>
  <si>
    <t>HUMAN RESOURCES                                       8.00   1680.84       .00       .00       .00                 .00                 .00       .00       .00       .00             8.00   1680.84</t>
  </si>
  <si>
    <t>FINANCE ADMINISTRATION       MR L MAGALELA           30.00   3830.40      7.00   1191.68       .00                 .00                 .00       .00       .00       .00            37.00   5115.98</t>
  </si>
  <si>
    <t>FINANCE ADMINISTRATION                               30.00   3830.40      7.00   1191.68       .00                 .00                 .00       .00       .00       .00            37.00   5115.98</t>
  </si>
  <si>
    <t>BOTANICAL GARDENS            Mr M NDWAYANA           13.00   1141.53     13.00   1522.04       .00                 .00                 .00       .00       .00       .00            26.00   2663.57</t>
  </si>
  <si>
    <t>BOTANICAL GARDENS            Mr P.A QANGULE          13.00   1141.53     13.00   1522.04       .00                 .00                 .00       .00       .00       .00            26.00   2663.57</t>
  </si>
  <si>
    <t>BOTANICAL GARDENS            Mr M Nayika             13.00   1141.53     13.00   1522.04       .00                 .00                 .00       .00       .00       .00            26.00   2663.57</t>
  </si>
  <si>
    <t>BOTANICAL GARDENS            Ms N. P VUBELA          13.00   1141.53     13.00   1522.04       .00                 .00                 .00       .00       .00       .00            26.00   2663.57</t>
  </si>
  <si>
    <t>BOTANICAL GARDENS            Mr MS Ngcese            13.00   1168.83     13.00   1558.44       .00                 .00                 .00       .00       .00       .00            26.00   2727.27</t>
  </si>
  <si>
    <t>BOTANICAL GARDENS            Mr A Boloti             13.00   1168.83     13.00   1558.44       .00                 .00                 .00       .00       .00       .00            26.00   2727.27</t>
  </si>
  <si>
    <t>BOTANICAL GARDENS            Mr R. S Mandevu         13.00   1168.83     13.00   1558.44       .00                 .00                 .00       .00       .00       .00            26.00   2727.27</t>
  </si>
  <si>
    <t>BOTANICAL GARDENS                                    91.00   8072.61     91.00  10763.48       .00                 .00                 .00       .00       .00       .00           182.00  18836.09</t>
  </si>
  <si>
    <t>CEMETERIES                   MS V DYANTYI            21.00   2438.42     18.00   2786.76       .00                 .00                 .00       .00       .00       .00            39.00   5225.18</t>
  </si>
  <si>
    <t>CEMETERIES                   MS N NGINDANA           21.00   1888.11     18.00   2157.84       .00                 .00                 .00       .00       .00       .00            39.00   4045.95</t>
  </si>
  <si>
    <t>CEMETERIES                                           42.00   4326.53     36.00   4944.60       .00                 .00                 .00       .00       .00       .00            78.00   9271.13</t>
  </si>
  <si>
    <t>COMMONAGE                    MS N SEPTEMBER           8.00    951.36     12.00   1902.72       .00                 .00                 .00       .00       .00       .00            20.00   2854.08</t>
  </si>
  <si>
    <t>COMMONAGE                                             8.00    951.36     12.00   1902.72       .00                 .00                 .00       .00       .00       .00            20.00   2854.08</t>
  </si>
  <si>
    <t>DOMESTIC REFUSE              MR MZ NAZO               2.00    462.00      6.00   1848.00       .00                 .00                 .00       .00       .00       .00             8.00   2310.00    0</t>
  </si>
  <si>
    <t>DOMESTIC REFUSE              AJ MABINDISA              .00       .00      4.00    619.28       .00                 .00                 .00       .00       .00       .00             4.00    619.28    0</t>
  </si>
  <si>
    <t>DOMESTIC REFUSE              MR SC JALI               2.00    232.23       .00       .00       .00                 .00                 .00       .00       .00       .00             2.00    232.23</t>
  </si>
  <si>
    <t>01 MAKANA MUNICIPALITY-SAL                OVERIME HOURS REPORT                  PRINTED ON 2024/05/2(10:02)  FOR 2024/05/24        PAGE     8</t>
  </si>
  <si>
    <t>DOMESTIC REFUSE              MR TK SANDI             12.00   2643.66     10.00   2937.40       .00                 .00                 .00       .00       .00       .00            22.00   5581.06</t>
  </si>
  <si>
    <t>DOMESTIC REFUSE              MR MW NTSHOKO           10.60   1260.56      8.00   1268.48       .00                 .00                 .00       .00       .00       .00            18.60   2529.04    N</t>
  </si>
  <si>
    <t>DOMESTIC REFUSE                                      26.60   4598.45     28.00   6673.16       .00                 .00                 .00       .00       .00       .00            54.60  11271.61</t>
  </si>
  <si>
    <t>PARKS ADMIN                  MR M MBHEMBE            21.00   1888.11     18.00   2157.84       .00                 .00                 .00       .00       .00       .00            39.00   4045.95</t>
  </si>
  <si>
    <t>PARKS ADMIN                                          21.00   1888.11     18.00   2157.84       .00                 .00                 .00       .00       .00       .00            39.00   4045.95</t>
  </si>
  <si>
    <t>PARKS TRANSPORT              MISS NO NDWAYANA         7.00    739.41      7.00    985.88       .00                 .00                 .00       .00       .00       .00            14.00   1725.29</t>
  </si>
  <si>
    <t>PARKS TRANSPORT                                       7.00    739.41      7.00    985.88       .00                 .00                 .00       .00       .00       .00            14.00   1725.29</t>
  </si>
  <si>
    <t>FIRE CONTROL                 MR VD VATELA              .00       .00       .00       .00       .00                 .00               12.00    873.48     24.00   3493.68            36.00   4367.16    Y</t>
  </si>
  <si>
    <t>FIRE CONTROL                 MR FM MAPALING            .00       .00     12.00   4028.16       .00                 .00               36.00   3021.12     12.00   2014.08            60.00   9063.36    Y</t>
  </si>
  <si>
    <t>FIRE CONTROL                 MR GH FELIX              8.00   1551.60       .00       .00       .00                 .00               12.00    775.80     24.00   3103.20            44.00   5430.60    Y</t>
  </si>
  <si>
    <t>FIRE CONTROL                 MR M MANKAYI             8.00   1551.60       .00       .00       .00                 .00               24.00   1551.60     12.00   1551.60            44.00   4654.80    Y</t>
  </si>
  <si>
    <t>FIRE CONTROL                 MR MR NTSHO              8.00   1746.84       .00       .00       .00                 .00               36.00   2620.44     12.00   1746.84            56.00   6114.12    Y</t>
  </si>
  <si>
    <t>FIRE CONTROL                 MR TJ SMAYILE            8.00   1692.36       .00       .00       .00                 .00               12.00    846.24     24.00   3384.72            44.00   5923.32    Y</t>
  </si>
  <si>
    <t>FIRE CONTROL                 MISS N NGQAKAYI           .00       .00       .00       .00       .00                 .00               12.00    873.48     12.00   1746.84            24.00   2620.32    Y</t>
  </si>
  <si>
    <t>FIRE CONTROL                 MR MEB BOOI               .00       .00       .00       .00       .00                 .00               24.00   1528.56     12.00   1528.56            36.00   3057.12    Y</t>
  </si>
  <si>
    <t>FIRE CONTROL                 MR AT BOMA               8.00   1692.36       .00       .00       .00                 .00               36.00   2538.72     12.00   1692.36            56.00   5923.44    Y</t>
  </si>
  <si>
    <t>FIRE CONTROL                 MR MM MANCAM             8.00   1692.36       .00       .00       .00                 .00               24.00   1692.48     12.00   1692.36            44.00   5077.20    Y</t>
  </si>
  <si>
    <t>FIRE CONTROL                 MR M MARAWU              8.00   1445.04       .00       .00       .00                 .00               24.00   1445.04     12.00   1445.04            44.00   4335.12    Y</t>
  </si>
  <si>
    <t>FIRE CONTROL                 MRS NP NGCESE            8.00   1614.00       .00       .00       .00                 .00               36.00   2421.00     12.00   1614.00            56.00   5649.00    Y</t>
  </si>
  <si>
    <t>FIRE CONTROL                 MR QW SKEYI              8.00   1626.84       .00       .00       .00                 .00               24.00   1626.96     12.00   1626.84            44.00   4880.64    Y</t>
  </si>
  <si>
    <t>FIRE CONTROL                 MS NVM MKELE             8.00   1551.60       .00       .00       .00                 .00               36.00   2327.40     12.00   1551.60            56.00   5430.60    Y</t>
  </si>
  <si>
    <t>FIRE CONTROL                 MR JI POTBERG             .00       .00       .00       .00       .00                 .00               24.00   1492.80       .00       .00            24.00   1492.80    Y</t>
  </si>
  <si>
    <t>FIRE CONTROL                 MS T SOBIKWA              .00       .00       .00       .00       .00                 .00               24.00   1206.00       .00       .00            24.00   1206.00</t>
  </si>
  <si>
    <t>01 MAKANA MUNICIPALITY-SAL                OVERIME HOURS REPORT                  PRINTED ON 2024/05/2(10:02)  FOR 2024/05/24        PAGE     9</t>
  </si>
  <si>
    <t>FIRE CONTROL                 MRS NJ SOMEKETA          8.00   1848.00       .00       .00       .00                 .00               12.00    924.00     24.00   3696.00            44.00   6468.00    Y</t>
  </si>
  <si>
    <t>FIRE CONTROL                 MR T KASPER               .00       .00       .00       .00       .00                 .00               24.00   1458.00     12.00   1457.88            36.00   2915.88    Y</t>
  </si>
  <si>
    <t>FIRE CONTROL                 MRS VJ JEZI              8.00   1206.00       .00       .00       .00                 .00               36.00   1809.00     12.00   1206.00            56.00   4221.00    Y</t>
  </si>
  <si>
    <t>FIRE CONTROL                 MR L SONGONGO            8.00   1206.00       .00       .00       .00                 .00               24.00   1206.00     12.00   1206.00            44.00   3618.00    Y</t>
  </si>
  <si>
    <t>FIRE CONTROL                 MS NC HAARMANS            .00       .00       .00       .00       .00                 .00                 .00       .00     24.00   2412.00            24.00   2412.00</t>
  </si>
  <si>
    <t>FIRE CONTROL                 MS F BOOI                 .00       .00       .00       .00       .00                 .00               24.00   1206.00       .00       .00            24.00   1206.00</t>
  </si>
  <si>
    <t>FIRE CONTROL                 MR JA BOBATYANI          8.00   1123.08       .00       .00       .00                 .00               12.00    561.60     24.00   2246.16            44.00   3930.84</t>
  </si>
  <si>
    <t>FIRE CONTROL                 MR L PETER               2.00    280.77       .00       .00       .00                 .00                 .00       .00       .00       .00             2.00    280.77</t>
  </si>
  <si>
    <t>FIRE CONTROL                 MR UJ MKHAZA             2.00    280.77       .00       .00       .00                 .00                 .00       .00       .00       .00             2.00    280.77</t>
  </si>
  <si>
    <t>FIRE CONTROL                                        116.00  22109.22     12.00   4028.16       .00                 .00              720.00  46171.44    336.00  43423.32          1184.00 115732.14</t>
  </si>
  <si>
    <t>LIBRARY CURRIE STREET        MR MN NORTJIE             .00       .00      4.00    680.96       .00                 .00                 .00       .00       .00       .00             4.00    680.96</t>
  </si>
  <si>
    <t>LIBRARY CURRIE STREET                                  .00       .00      4.00    680.96       .00                 .00                 .00       .00       .00       .00             4.00    680.96</t>
  </si>
  <si>
    <t>LIBRARY HILL STREET          MS BN MAFUMANA           8.00   1234.80      8.00   1646.40       .00                 .00                 .00       .00       .00       .00            16.00   2881.20</t>
  </si>
  <si>
    <t>LIBRARY HILL STREET          MRS CN KEPE              8.00   1206.00      8.00   1608.00       .00                 .00                 .00       .00       .00       .00            16.00   2814.00</t>
  </si>
  <si>
    <t>LIBRARY HILL STREET          MR AS RALO               8.00   1264.44      8.00   1685.92       .00                 .00                 .00       .00       .00       .00            16.00   2950.36</t>
  </si>
  <si>
    <t>LIBRARY HILL STREET          MISS N MDOLOMBA          4.00    351.24      8.00    936.64       .00                 .00                 .00       .00       .00       .00            12.00   1287.88</t>
  </si>
  <si>
    <t>LIBRARY HILL STREET          MISS N METI              4.00    351.24      4.00    468.32       .00                 .00                 .00       .00       .00       .00             8.00    819.56</t>
  </si>
  <si>
    <t>LIBRARY HILL STREET          MISS NF ZUMANI           9.00    790.29      4.00    468.32       .00                 .00                 .00       .00       .00       .00            13.00   1258.61</t>
  </si>
  <si>
    <t>LIBRARY HILL STREET                                  41.00   5198.01     40.00   6813.60       .00                 .00                 .00       .00       .00       .00            81.00  12011.61</t>
  </si>
  <si>
    <t>PUBLIC HEALTH                MS N ONCEYA               .00       .00      4.00    576.80       .00                 .00                 .00       .00       .00       .00             4.00    576.80</t>
  </si>
  <si>
    <t>PUBLIC HEALTH                MR Z MPIYANE             3.00    452.25      6.00   1206.00       .00                 .00                 .00       .00       .00       .00             9.00   1658.25</t>
  </si>
  <si>
    <t>PUBLIC HEALTH                                         3.00    452.25     10.00   1782.80       .00                 .00                 .00       .00       .00       .00            13.00   2235.05</t>
  </si>
  <si>
    <t>01 MAKANA MUNICIPALITY-SAL                OVERIME HOURS REPORT                  PRINTED ON 2024/05/2(10:02)  FOR 2024/05/24        PAGE    10</t>
  </si>
  <si>
    <t>NURSERY                      MS TZ MTHWAKO            8.00    845.04     16.00   2253.44       .00                 .00                 .00       .00       .00       .00            24.00   3098.48</t>
  </si>
  <si>
    <t>NURSERY                                               8.00    845.04     16.00   2253.44       .00                 .00                 .00       .00       .00       .00            24.00   3098.48</t>
  </si>
  <si>
    <t>SANITATION GENERAL           MR JL THOMAS            10.50   2425.50     10.00   3080.00       .00                 .00                 .00       .00       .00       .00            20.50   5505.50</t>
  </si>
  <si>
    <t>SANITATION GENERAL           MR W GORA                 .00       .00     14.00   2167.48       .00                 .00                 .00       .00       .00       .00            14.00   2167.48</t>
  </si>
  <si>
    <t>SANITATION GENERAL           MR X KUNIRI              2.00    232.23      6.00    928.92       .00                 .00                 .00       .00       .00       .00             8.00   1161.15</t>
  </si>
  <si>
    <t>SANITATION GENERAL           MR LB MADINDA            7.00    852.39     10.00   1623.60       .00                 .00                 .00       .00       .00       .00            17.00   2475.99</t>
  </si>
  <si>
    <t>SANITATION GENERAL           MR ET MANTLA             3.00    348.35       .00       .00       .00                 .00                 .00       .00       .00       .00             3.00    348.35</t>
  </si>
  <si>
    <t>SANITATION GENERAL           MR S JACK                 .00       .00      6.00    928.92       .00                 .00                 .00       .00       .00       .00             6.00    928.92</t>
  </si>
  <si>
    <t>SANITATION GENERAL           MR YS JONGILE           16.00   2246.16      4.00    748.72       .00                 .00                 .00       .00       .00       .00            20.00   2994.88</t>
  </si>
  <si>
    <t>SANITATION GENERAL           MR LS KEWUTI             7.00   1106.39     12.00   2528.88       .00                 .00                 .00       .00       .00       .00            19.00   3635.27</t>
  </si>
  <si>
    <t>SANITATION GENERAL           MR ZE NZWANA             4.00    464.46       .00       .00       .00                 .00                 .00       .00       .00       .00             4.00    464.46</t>
  </si>
  <si>
    <t>SANITATION GENERAL           MR M MVULA                .00       .00      6.00   1177.68       .00                 .00                 .00       .00       .00       .00             6.00   1177.68</t>
  </si>
  <si>
    <t>SANITATION GENERAL           MRS SN HULUSHE           4.00    422.52     16.00   2253.44       .00                 .00                 .00       .00       .00       .00            20.00   2675.96</t>
  </si>
  <si>
    <t>SANITATION GENERAL           MS PA LAMANI             8.00    845.04      8.00   1126.72       .00                 .00                 .00       .00       .00       .00            16.00   1971.76</t>
  </si>
  <si>
    <t>SANITATION GENERAL           MRS NJ MAGOBIYANE        8.00    845.04      8.00   1126.72       .00                 .00                 .00       .00       .00       .00            16.00   1971.76</t>
  </si>
  <si>
    <t>SANITATION GENERAL           MISS NP MTHATHI         12.00   1267.56     12.00   1690.08       .00                 .00                 .00       .00       .00       .00            24.00   2957.64</t>
  </si>
  <si>
    <t>SANITATION GENERAL           MRS NF DUDE              8.00    845.04      8.00   1126.72       .00                 .00                 .00       .00       .00       .00            16.00   1971.76</t>
  </si>
  <si>
    <t>SANITATION GENERAL           MRS L ZATHU             12.00   1267.56     12.00   1690.08       .00                 .00                 .00       .00       .00       .00            24.00   2957.64</t>
  </si>
  <si>
    <t>SANITATION GENERAL           MR NM MAGOBIYANE         7.00    739.41     10.00   1408.40       .00                 .00                 .00       .00       .00       .00            17.00   2147.81</t>
  </si>
  <si>
    <t>SANITATION GENERAL           Ms V MAGWALA             4.00    351.24     16.00   1873.28       .00                 .00                 .00       .00       .00       .00            20.00   2224.52</t>
  </si>
  <si>
    <t>SANITATION GENERAL           Mrs M. V Mapaling        4.00    351.24     16.00   1873.28       .00                 .00                 .00       .00       .00       .00            20.00   2224.52</t>
  </si>
  <si>
    <t>SANITATION GENERAL           Mr E. R Elburg           5.00    439.05      6.00    702.48       .00                 .00                 .00       .00       .00       .00            11.00   1141.53</t>
  </si>
  <si>
    <t>SANITATION GENERAL           Mr M Tembeni             2.00    175.62      6.00    702.48       .00                 .00                 .00       .00       .00       .00             8.00    878.10</t>
  </si>
  <si>
    <t>SANITATION GENERAL           Ms N Kula                7.50    658.58     16.00   1873.28       .00                 .00                 .00       .00       .00       .00            23.50   2531.86</t>
  </si>
  <si>
    <t>SANITATION GENERAL           Mr K Jela                 .00       .00      6.00    702.48       .00                 .00                 .00       .00       .00       .00             6.00    702.48</t>
  </si>
  <si>
    <t>SANITATION GENERAL           Ms N Dyonashe            7.50    658.58     16.00   1873.28       .00                 .00                 .00       .00       .00       .00            23.50   2531.86</t>
  </si>
  <si>
    <t>01 MAKANA MUNICIPALITY-SAL                OVERIME HOURS REPORT                  PRINTED ON 2024/05/2(10:02)  FOR 2024/05/24        PAGE    11</t>
  </si>
  <si>
    <t>SANITATION GENERAL           Mrs X Ngindana           7.50    658.58     16.00   1873.28       .00                 .00                 .00       .00       .00       .00            23.50   2531.86</t>
  </si>
  <si>
    <t>SANITATION GENERAL           Ms X. A Sideba          11.00    965.91     16.00   1873.28       .00                 .00                 .00       .00       .00       .00            27.00   2839.19</t>
  </si>
  <si>
    <t>SANITATION GENERAL           Ms N Ncwadi              4.00    351.24      8.00    936.64       .00                 .00                 .00       .00       .00       .00            12.00   1287.88</t>
  </si>
  <si>
    <t>SANITATION GENERAL                                  181.00  20806.69    284.00  40942.12       .00                 .00                 .00       .00       .00       .00           465.00  61748.81</t>
  </si>
  <si>
    <t>TRAFFIC                      Miss NG MPAHLA           6.00   1523.88      4.00   1354.56       .00                 .00                 .00       .00       .00       .00            10.00   2878.44</t>
  </si>
  <si>
    <t>TRAFFIC                      MS B JONGWANA            8.00   1357.80      5.00   1131.50       .00                 .00                 .00       .00       .00       .00            13.00   2489.30</t>
  </si>
  <si>
    <t>TRAFFIC                      MRS Z MASETI             8.00   1984.20     10.00   3307.00       .00                 .00                 .00       .00       .00       .00            18.00   5291.20</t>
  </si>
  <si>
    <t>TRAFFIC                      MR SN WALTERS           13.00   3380.91      9.00   3120.84       .00                 .00                9.00    780.21       .00       .00            31.00   7291.35</t>
  </si>
  <si>
    <t>TRAFFIC                      MRS ZP NGWENYENI         5.00    753.75       .00       .00       .00                 .00                 .00       .00       .00       .00             5.00    753.75</t>
  </si>
  <si>
    <t>TRAFFIC                      MR B SOYA               11.00   1658.25      5.00   1005.00       .00                 .00                 .00       .00       .00       .00            16.00   2663.25</t>
  </si>
  <si>
    <t>TRAFFIC                      MISS L MACKENZIE        12.00   2643.66     12.00   3524.88       .00                 .00                7.00    514.08      5.00    734.35            36.00   7416.97</t>
  </si>
  <si>
    <t>TRAFFIC                      MR FP OERSON            23.50   5172.59     10.00   2934.80       .00                 .00               10.00    733.70       .00       .00            43.50   8841.09</t>
  </si>
  <si>
    <t>TRAFFIC                      MR STM JACOBS           16.50   3635.03      6.00   1762.44       .00                 .00                6.00    440.64       .00       .00            28.50   5870.98</t>
  </si>
  <si>
    <t>TRAFFIC                      MR EG SIAS               8.00   1892.40     10.00   3154.00       .00                 .00                 .00       .00       .00       .00            18.00   5046.40</t>
  </si>
  <si>
    <t>TRAFFIC                      MS Z MBULALI            14.00   2612.40      6.00   1492.80       .00                 .00                6.00    373.20       .00       .00            26.00   4506.57</t>
  </si>
  <si>
    <t>TRAFFIC                      MR UR AUSTIN            11.00   2052.60     17.00   4229.60       .00                 .00                7.00    435.40      5.00    622.00            40.00   7358.38</t>
  </si>
  <si>
    <t>TRAFFIC                      MR KG REDCLIFFE         11.00   2052.60     12.00   2985.60       .00                 .00               12.00    746.40       .00       .00            35.00   5793.99</t>
  </si>
  <si>
    <t>TRAFFIC                      MS NZ MPAMBANI          11.00   2004.59      7.00   1700.86       .00                 .00                7.00    425.25     10.00   1214.90            35.00   5345.60</t>
  </si>
  <si>
    <t>TRAFFIC                                             158.00  32724.66    113.00  31703.88       .00                 .00               64.00   4448.88     20.00   2571.25           355.00  71547.27</t>
  </si>
  <si>
    <t>SPORTS GROUNDS               MRS TR STAMPER-BUWA     37.00   5072.15     13.00    741.38       .00                 .00                 .00       .00       .00       .00            50.00   5813.53</t>
  </si>
  <si>
    <t>SPORTS GROUNDS               MR SE KULA              21.00   2745.54     13.00   2266.16       .00                 .00                 .00       .00       .00       .00            34.00   5011.70</t>
  </si>
  <si>
    <t>SPORTS GROUNDS               MR M MADYO              35.00   7159.64     18.00    935.90       .00                 .00                 .00       .00       .00       .00            53.00   8095.54</t>
  </si>
  <si>
    <t>SPORTS GROUNDS               MR DP ZANI              27.00   3447.36     15.00   2213.12       .00                 .00                 .00       .00       .00       .00            42.00   5660.48</t>
  </si>
  <si>
    <t>SPORTS GROUNDS               MR M MAGWALA            16.00   2142.24     10.00   1785.20       .00                 .00                 .00       .00       .00       .00            26.00   3927.44</t>
  </si>
  <si>
    <t>SPORTS GROUNDS               MISS NJ PLANGA          24.00   2535.12     17.00   2253.44       .00                 .00                 .00       .00       .00       .00            41.00   4788.56</t>
  </si>
  <si>
    <t>SPORTS GROUNDS               MR NG GEORGE            34.00   3677.10     13.00    865.20       .00                 .00                 .00       .00       .00       .00            47.00   4542.30</t>
  </si>
  <si>
    <t>SPORTS GROUNDS               MR L BUDAZA             33.00   3568.95     10.00   1009.40       .00                 .00                 .00       .00       .00       .00            43.00   4578.35</t>
  </si>
  <si>
    <t>SPORTS GROUNDS               MR M GOLIATH            36.00   8450.40     48.00   2816.80       .00                 .00                 .00       .00       .00       .00            84.00  11267.20</t>
  </si>
  <si>
    <t>01 MAKANA MUNICIPALITY-SAL                OVERIME HOURS REPORT                  PRINTED ON 2024/05/2(10:02)  FOR 2024/05/24        PAGE    12</t>
  </si>
  <si>
    <t>SPORTS GROUNDS               MS L MINI               21.00   2218.23     14.00   1971.76       .00                 .00                 .00       .00       .00       .00            35.00   4189.99</t>
  </si>
  <si>
    <t>SPORTS GROUNDS                                      284.00  41016.73    171.00  16858.36       .00                 .00                 .00       .00       .00       .00           455.00  57875.09</t>
  </si>
  <si>
    <t>VEHICLE LICENSING            MS Z NJENJE              8.00   1565.40     10.00   2609.00       .00                 .00                 .00       .00       .00       .00            18.00   4174.40</t>
  </si>
  <si>
    <t>VEHICLE LICENSING                                     8.00   1565.40     10.00   2609.00       .00                 .00                 .00       .00       .00       .00            18.00   4174.40</t>
  </si>
  <si>
    <t>STR ISLANDS &amp; VERGES         MR MW KONDILE           13.00   1674.86     13.00   2233.14       .00                 .00                 .00       .00       .00       .00            26.00   3908.00    0</t>
  </si>
  <si>
    <t>STR ISLANDS &amp; VERGES         MR ME MILA              23.00   3385.83     27.00   3336.76       .00                 .00                 .00       .00       .00       .00            50.00   6722.59    0</t>
  </si>
  <si>
    <t>STR ISLANDS &amp; VERGES         MR AP PISTOLI           23.00   3152.96     27.00   3107.26       .00                 .00                 .00       .00       .00       .00            50.00   6260.22    0</t>
  </si>
  <si>
    <t>STR ISLANDS &amp; VERGES         MISS JV NZAYO            8.00   1096.68     16.00   2924.48       .00                 .00                 .00       .00       .00       .00            24.00   4021.16</t>
  </si>
  <si>
    <t>STR ISLANDS &amp; VERGES         MR XH JALI              13.00   2006.55     13.00   2675.40       .00                 .00                 .00       .00       .00       .00            26.00   4681.95</t>
  </si>
  <si>
    <t>STR ISLANDS &amp; VERGES         MR Q KRALO              13.00   1782.11     13.00   2376.14       .00                 .00                 .00       .00       .00       .00            26.00   4158.25</t>
  </si>
  <si>
    <t>STR ISLANDS &amp; VERGES         MR RV NQOLA             13.00   1740.57     13.00   2320.76       .00                 .00                 .00       .00       .00       .00            26.00   4061.33</t>
  </si>
  <si>
    <t>STR ISLANDS &amp; VERGES         MR LR DYALOYI           23.00   2800.71     27.00   2760.12       .00                 .00                 .00       .00       .00       .00            50.00   5560.83</t>
  </si>
  <si>
    <t>STR ISLANDS &amp; VERGES         MR S MATTHEWS           13.00   1509.50      7.00   1083.74       .00                 .00                 .00       .00       .00       .00            20.00   2593.24</t>
  </si>
  <si>
    <t>STR ISLANDS &amp; VERGES         MR L MALETHE            23.00   2670.65     27.00   2631.94       .00                 .00                 .00       .00       .00       .00            50.00   5302.59</t>
  </si>
  <si>
    <t>STR ISLANDS &amp; VERGES         MS NP DAVANI             8.00    845.04     16.00   2253.44       .00                 .00                 .00       .00       .00       .00            24.00   3098.48</t>
  </si>
  <si>
    <t>STR ISLANDS &amp; VERGES         MISS N SAM               6.00    633.78      6.00    845.04       .00                 .00                 .00       .00       .00       .00            12.00   1478.82</t>
  </si>
  <si>
    <t>STR ISLANDS &amp; VERGES         Mr T Faxi               23.00   2067.93     27.00   2037.96       .00                 .00                 .00       .00       .00       .00            50.00   4105.89</t>
  </si>
  <si>
    <t>STR ISLANDS &amp; VERGES         MR M RALO               23.00   2067.93     27.00   2037.96       .00                 .00                 .00       .00       .00       .00            50.00   4105.89</t>
  </si>
  <si>
    <t>STR ISLANDS &amp; VERGES                                225.00  27435.10    259.00  32624.14       .00                 .00                 .00       .00       .00       .00           484.00  60059.24</t>
  </si>
  <si>
    <t>EXECUTIVE MAYOR              MS Y KHONZA             17.00   3098.00     17.00   4130.66       .00                 .00                 .00       .00       .00       .00            34.00   7228.66    Y</t>
  </si>
  <si>
    <t>EXECUTIVE MAYOR              MS T MAGILINDANE        17.00   2443.92     17.00   3258.56       .00                 .00                 .00       .00       .00       .00            34.00   5702.48</t>
  </si>
  <si>
    <t>EXECUTIVE MAYOR              MR AA ADAM              17.00   4118.00     17.00   5490.66       .00                 .00                 .00       .00       .00       .00            34.00   9608.66</t>
  </si>
  <si>
    <t>EXECUTIVE MAYOR                                      51.00   9659.92     51.00  12879.88       .00                 .00                 .00       .00       .00       .00           102.00  22539.80</t>
  </si>
  <si>
    <t>MEDIA &amp; COMMUNICATION        MR AK MJEKULA           29.00   6709.44      5.00   1542.40       .00                 .00                 .00       .00       .00       .00            34.00   8251.84</t>
  </si>
  <si>
    <t>MEDIA &amp; COMMUNICATION                                29.00   6709.44      5.00   1542.40       .00                 .00                 .00       .00       .00       .00            34.00   8251.84</t>
  </si>
  <si>
    <t>01 MAKANA MUNICIPALITY-SAL                OVERIME HOURS REPORT                  PRINTED ON 2024/05/2(10:02)  FOR 2024/05/24        PAGE    13</t>
  </si>
  <si>
    <t>3906.40 600380.31   2416.10 398472.59     44.00                 .00             1300.00  81645.96    560.00  70824.09          8182.501168828.31</t>
  </si>
  <si>
    <t>04 MAKANA MUNICIPALITY-TEMP               OVERIME HOURS REPORT                  PRINTED ON 2024/05/2(10:04)  FOR 2024/05/24        PAGE     1</t>
  </si>
  <si>
    <t>10/10/01/6000/000            MR Z MANTILE              .00      7.00       .00     14.00       .00                 .00                 .00       .00       .00       .00              .00   4006.70</t>
  </si>
  <si>
    <t>10/10/01/6000/000                                      .00      7.00       .00     14.00       .00                 .00                 .00       .00       .00       .00              .00   4006.70</t>
  </si>
  <si>
    <t>HA MAKANA MUNICIPALITY-SAL                OVERIME HOURS REPORT                  PRINTED ON 2024/07/1(16:09)  FOR 2024/06/25        PAGE     1</t>
  </si>
  <si>
    <t>TECHNICAL ADMINISTRATION     MR E SIAS               33.00   2967.03      9.00    839.16       .00                 .00                 .00       .00       .00       .00            42.00   3806.19</t>
  </si>
  <si>
    <t>TECHNICAL ADMINISTRATION                             54.00   5524.20     51.00   3924.00       .00                 .00                 .00       .00       .00       .00           105.00   9448.20</t>
  </si>
  <si>
    <t>ENG DISTR PLANT              MR MG BUDAZA            11.00   1277.27       .00       .00       .00                 .00                 .00       .00       .00       .00            11.00   1277.27    N</t>
  </si>
  <si>
    <t>ENG DISTR PLANT              MR Z PAYI               26.00   3018.99      6.00    928.92       .00                 .00                 .00       .00       .00       .00            32.00   3947.91    N</t>
  </si>
  <si>
    <t>ENG DISTR PLANT                                      37.00   4296.26      6.00    928.92       .00                 .00                 .00       .00       .00       .00            43.00   5225.18</t>
  </si>
  <si>
    <t>ENG DISTR WORKSHOPS          MR SF MGXOTENI           1.00    133.89       .00       .00       .00                 .00                 .00       .00       .00       .00             1.00    133.89</t>
  </si>
  <si>
    <t>ENG DISTR WORKSHOPS          MR SM MARDON             4.00    510.72      1.50    690.50       .00                 .00                 .00       .00       .00       .00             5.50   1201.22</t>
  </si>
  <si>
    <t>ENG DISTR WORKSHOPS                                   5.00    644.61      1.50    690.50       .00                 .00                 .00       .00       .00       .00             6.50   1335.11</t>
  </si>
  <si>
    <t>ENG PAIL REMOVALS            MR S MELANI             26.00   3018.99      6.00    928.92       .00                 .00                 .00       .00       .00       .00            32.00   3947.91    N</t>
  </si>
  <si>
    <t>ENG PAIL REMOVALS            MR N DLEPU               9.00   1045.03       .00       .00       .00                 .00                 .00       .00       .00       .00             9.00   1045.03    Y</t>
  </si>
  <si>
    <t>ENG PAIL REMOVALS            MR VH NQEBEYA           26.00   3018.99      6.00    928.92       .00                 .00                 .00       .00       .00       .00            32.00   3947.91    N</t>
  </si>
  <si>
    <t>ENG PAIL REMOVALS            MR ZJ ZWENI               .00       .00       .00       .00       .00                 .00               36.00   2239.20     12.00   1492.80            48.00   4520.76    Y</t>
  </si>
  <si>
    <t>ENG PAIL REMOVALS            MR L NAZO               35.50   3749.87     10.00    633.78       .00                 .00                 .00       .00       .00       .00            45.50   4383.65    N</t>
  </si>
  <si>
    <t>ENG PAIL REMOVALS            MR MK JACISA            15.00   1584.45     31.00   3521.00       .00                 .00                 .00       .00       .00       .00            46.00   5105.45    N</t>
  </si>
  <si>
    <t>ENG PAIL REMOVALS            MR V DOLO               13.00   1373.19      7.00    985.88       .00                 .00                 .00       .00       .00       .00            20.00   2359.07    N</t>
  </si>
  <si>
    <t>ENG PAIL REMOVALS            MR TH KAMANA            17.00   1795.71       .00       .00       .00                 .00                 .00       .00       .00       .00            17.00   1795.71    N</t>
  </si>
  <si>
    <t>ENG PAIL REMOVALS            MR SM MONKIE            18.00   1901.34      7.00    985.88       .00                 .00                 .00       .00       .00       .00            25.00   2887.22    N</t>
  </si>
  <si>
    <t>ENG PAIL REMOVALS            MR ME KULA              26.00   2746.38      6.00    845.04       .00                 .00                 .00       .00       .00       .00            32.00   3591.42    N</t>
  </si>
  <si>
    <t>ENG PAIL REMOVALS            MR BR MGQOBELE          27.00   2852.01     10.00   1408.40       .00                 .00                 .00       .00       .00       .00            37.00   4260.41    N</t>
  </si>
  <si>
    <t>ENG PAIL REMOVALS                                   212.50  23085.96     83.00  10237.82       .00                 .00               36.00   2239.20     12.00   1492.80           343.50  37844.54</t>
  </si>
  <si>
    <t>ENG SEWER ADMIN              MR S THETHANI           44.00   7464.00       .00       .00       .00                 .00               36.00   2239.20     12.00   1492.80            92.00  11196.00    N</t>
  </si>
  <si>
    <t>ENG SEWER ADMIN              MR T RALO               21.00   2218.23     10.00   1408.40       .00                 .00                 .00       .00       .00       .00            31.00   3626.63    Y</t>
  </si>
  <si>
    <t>ENG SEWER ADMIN              MR M VAMVA              23.00   4191.41      7.00   1700.86       .00                 .00                 .00       .00       .00       .00            30.00   5892.27    N</t>
  </si>
  <si>
    <t>ENG SEWER ADMIN              MR A ZUZANI             26.00   4738.11      6.00   1457.88       .00                 .00                 .00       .00       .00       .00            32.00   6195.99    N</t>
  </si>
  <si>
    <t>HA MAKANA MUNICIPALITY-SAL                OVERIME HOURS REPORT                  PRINTED ON 2024/07/1(16:09)  FOR 2024/06/25        PAGE     2</t>
  </si>
  <si>
    <t>ENG SEWER ADMIN                                     114.00  18611.75     23.00   4567.14       .00                 .00               36.00   2239.20     12.00   1492.80           185.00  26910.89</t>
  </si>
  <si>
    <t>ENG DISPOSAL WORKS           MR M MZIZI              22.00   3477.21       .00       .00       .00                 .00               36.00   1896.84     12.00   1264.44            70.00   6638.49    N</t>
  </si>
  <si>
    <t>ENG DISPOSAL WORKS           MR SC NZWANA            11.00   1697.85       .00       .00       .00                 .00               36.00   1852.20     12.00   1234.80            59.00   4784.85    N</t>
  </si>
  <si>
    <t>ENG DISPOSAL WORKS           MR SG NKOLONGO          44.00   7464.00       .00       .00       .00                 .00               24.00   1492.80     12.00   1492.80            80.00  10449.60    N</t>
  </si>
  <si>
    <t>ENG DISPOSAL WORKS           MR S METHUSI            38.50  13309.64     10.00   1869.55       .00                 .00                 .00       .00       .00       .00            48.50  15179.19    N</t>
  </si>
  <si>
    <t>ENG DISPOSAL WORKS           MR W SOKE                5.00   1240.13      5.00   1653.50       .00                 .00                 .00       .00       .00       .00            10.00   2893.63    Y</t>
  </si>
  <si>
    <t>ENG DISPOSAL WORKS           MR L PLANGA             22.00   2554.53       .00       .00       .00                 .00               36.00   1393.56     12.00    928.92            70.00   5778.45    N</t>
  </si>
  <si>
    <t>ENG DISPOSAL WORKS           MR B CANGWENI           18.00   1901.34     12.00   1690.08       .00                 .00                 .00       .00       .00       .00            30.00   3591.42    Y</t>
  </si>
  <si>
    <t>ENG DISPOSAL WORKS           MR MS MAZUNGULA         15.00   1783.80       .00       .00       .00                 .00                 .00       .00       .00       .00            15.00   1783.80</t>
  </si>
  <si>
    <t>ENG DISPOSAL WORKS           MR DA NGQANDANA         16.00   1690.08     21.00   2957.64       .00                 .00                 .00       .00       .00       .00            37.00   4647.72</t>
  </si>
  <si>
    <t>ENG DISPOSAL WORKS                                  255.50  45820.46     98.00  15929.41       .00                 .00              144.00   7516.68     48.00   4920.96           545.50  75088.95</t>
  </si>
  <si>
    <t>ENG SEWER RETICULATION       MR R FRANCIS            33.00   7623.00       .00       .00       .00                 .00               12.00    924.00     12.00   1848.00            57.00  10395.00    N</t>
  </si>
  <si>
    <t>ENG SEWER RETICULATION       MR Z JAMES                .00       .00     10.00   1548.20       .00                 .00                 .00       .00       .00       .00            10.00   1548.20    Y</t>
  </si>
  <si>
    <t>ENG SEWER RETICULATION       MR JR RALO              10.50   1219.21      6.00    928.92       .00                 .00                 .00       .00       .00       .00            16.50   2148.13    N</t>
  </si>
  <si>
    <t>ENG SEWER RETICULATION       MR N KRIEL              24.00   2854.08     32.00   2536.96       .00                 .00                 .00       .00       .00       .00            56.00   5391.04</t>
  </si>
  <si>
    <t>ENG SEWER RETICULATION                               67.50  11696.29     48.00   5014.08       .00                 .00               12.00    924.00     12.00   1848.00           139.50  19482.37</t>
  </si>
  <si>
    <t>ENG STORMWATER DRAINS        MR M TANDA              12.00   1393.38       .00       .00       .00                 .00                 .00       .00       .00       .00            12.00   1393.38</t>
  </si>
  <si>
    <t>ENG STORMWATER DRAINS        MR A ALBANY              9.00    950.67     12.00   1690.08       .00                 .00                 .00       .00       .00       .00            21.00   2640.75</t>
  </si>
  <si>
    <t>ENG STORMWATER DRAINS                                21.00   2344.05     12.00   1690.08       .00                 .00                 .00       .00       .00       .00            33.00   4034.13</t>
  </si>
  <si>
    <t>ENG STR FOOTPATHS GUTTERS    MR SE KONDILE           36.00   4281.12      8.00    634.24       .00                 .00                 .00       .00       .00       .00            44.00   4915.36</t>
  </si>
  <si>
    <t>ENG STR FOOTPATHS GUTTERS                            36.00   4281.12      8.00    634.24       .00                 .00                 .00       .00       .00       .00            44.00   4915.36</t>
  </si>
  <si>
    <t>WATER CONSERVATION PURIF     MR MM MAKOMBE           38.00   7090.80      6.00   1009.10       .00                 .00                 .00       .00       .00       .00            44.00   8099.90    N</t>
  </si>
  <si>
    <t>HA MAKANA MUNICIPALITY-SAL                OVERIME HOURS REPORT                  PRINTED ON 2024/07/1(16:09)  FOR 2024/06/25        PAGE     3</t>
  </si>
  <si>
    <t>WATER CONSERVATION PURIF     MR ZP DAVANE            26.50   6419.23     12.00   3875.76       .00                 .00                 .00       .00       .00       .00            38.50  10294.99    N</t>
  </si>
  <si>
    <t>WATER CONSERVATION PURIF     MR SM HANI                .00       .00       .00       .00       .00                 .00               12.00    924.00     12.00   1848.00            24.00   3673.44    Y</t>
  </si>
  <si>
    <t>WATER CONSERVATION PURIF     MR TJ JILANA            48.00   6322.20     12.00       .00       .00                 .00               36.00   1896.84     12.00   1264.44           108.00  10384.92    N</t>
  </si>
  <si>
    <t>WATER CONSERVATION PURIF     MR Z NGUMBELA           18.00   2090.07      8.00   1238.56       .00                 .00                 .00       .00       .00       .00            26.00   3328.63    N</t>
  </si>
  <si>
    <t>WATER CONSERVATION PURIF     MS KM MADINDA             .00       .00       .00       .00       .00                 .00               12.00    969.00     12.00   1937.88            24.00   3808.32    Y</t>
  </si>
  <si>
    <t>WATER CONSERVATION PURIF     MR H MARAMBANA            .00       .00       .00       .00       .00                 .00               36.00   2239.20     12.00   1492.80            48.00   4633.44    Y</t>
  </si>
  <si>
    <t>WATER CONSERVATION PURIF     MR FN MAVELA              .00       .00       .00       .00       .00                 .00               12.00    969.00     12.00   1937.88            24.00   3470.28    Y</t>
  </si>
  <si>
    <t>WATER CONSERVATION PURIF     MS N MNGXUMA             8.00   1492.80     16.00   3980.80       .00                 .00                 .00       .00       .00       .00            24.00   5473.60    N</t>
  </si>
  <si>
    <t>WATER CONSERVATION PURIF     MR NM NDOLO             40.00   7641.60     13.00       .00       .00                 .00                 .00       .00       .00       .00            53.00   7641.60    N</t>
  </si>
  <si>
    <t>WATER CONSERVATION PURIF     MR MG FAKU              18.00   2041.20     24.00   3326.40       .00                 .00                 .00       .00       .00       .00            42.00   5367.60    N</t>
  </si>
  <si>
    <t>WATER CONSERVATION PURIF     MR B SPEELMAN           35.00   3969.00     27.00    756.00       .00                 .00                 .00       .00       .00       .00            62.00   4725.00    N</t>
  </si>
  <si>
    <t>WATER CONSERVATION PURIF     MR X NTETHE              7.00    793.80      7.00   1058.40       .00                 .00                 .00       .00       .00       .00            14.00   1852.20    N</t>
  </si>
  <si>
    <t>WATER CONSERVATION PURIF     MR M SKAAP              14.00   1587.60       .00       .00       .00                 .00                 .00       .00       .00       .00            14.00   1587.60    N</t>
  </si>
  <si>
    <t>WATER CONSERVATION PURIF     MR A HELENI               .00       .00       .00       .00       .00                 .00                 .00       .00     12.00    928.92            12.00   1154.28    Y</t>
  </si>
  <si>
    <t>WATER CONSERVATION PURIF     MR M TOKOTA             23.00   4291.80      7.00   1741.60       .00                 .00                 .00       .00       .00       .00            30.00   6033.40    N</t>
  </si>
  <si>
    <t>WATER CONSERVATION PURIF     MR EP JACOBS            24.00   2721.60     35.00   2419.20       .00                 .00                 .00       .00       .00       .00            59.00   5140.80</t>
  </si>
  <si>
    <t>WATER CONSERVATION PURIF     MR M MBEKELE            15.00   1701.00     15.00   2268.00       .00                 .00                 .00       .00       .00       .00            30.00   3969.00    Y</t>
  </si>
  <si>
    <t>WATER CONSERVATION PURIF     MR X SODLADLA           21.00   2218.23     42.00   5492.76       .00                 .00                 .00       .00       .00       .00            63.00   7710.99    Y</t>
  </si>
  <si>
    <t>WATER CONSERVATION PURIF     MR AS BOTILE              .00       .00       .00       .00       .00                 .00               12.00    603.00     12.00   1206.00            24.00   2597.76    Y</t>
  </si>
  <si>
    <t>WATER CONSERVATION PURIF     MR M SOLANI             12.00   2239.20     12.00   2985.60       .00                 .00               12.00    746.40     12.00   1492.80            48.00   8365.44    Y</t>
  </si>
  <si>
    <t>WATER CONSERVATION PURIF     MR OO MBOMBO            24.00   2854.08       .00       .00       .00                 .00               36.00   1427.04       .00       .00            60.00   4844.52    N</t>
  </si>
  <si>
    <t>WATER CONSERVATION PURIF                            395.50  59956.93    272.00  34136.82       .00                 .00              168.00   9774.48     96.00  12108.72           931.50 122625.07</t>
  </si>
  <si>
    <t>WATER JAMES KLEYNHANS        MR ZR ADAM                .00       .00       .00       .00       .00                 .00               12.00    789.84       .00       .00            12.00   1578.60    N</t>
  </si>
  <si>
    <t>WATER JAMES KLEYNHANS        MS N GONGQOBE             .00       .00       .00       .00       .00                 .00               36.00   2772.00     12.00   1848.00            48.00   5408.76    Y</t>
  </si>
  <si>
    <t>WATER JAMES KLEYNHANS        MR MM MGOGOSHE            .00       .00       .00       .00       .00                 .00               36.00   2643.84     12.00   1762.44            48.00   5307.72    Y</t>
  </si>
  <si>
    <t>WATER JAMES KLEYNHANS        MR ME BANISI              .00       .00       .00       .00       .00                 .00               36.00   2239.20     12.00   1492.80            48.00   4408.08    Y</t>
  </si>
  <si>
    <t>WATER JAMES KLEYNHANS        MR MN MANTLA            36.00   6717.60       .00       .00       .00                 .00               36.00   2239.20       .00       .00            72.00   9858.24    N</t>
  </si>
  <si>
    <t>HA MAKANA MUNICIPALITY-SAL                OVERIME HOURS REPORT                  PRINTED ON 2024/07/1(16:09)  FOR 2024/06/25        PAGE     4</t>
  </si>
  <si>
    <t>WATER JAMES KLEYNHANS        MR NL SMILE             36.00   6717.60       .00       .00       .00                 .00               36.00   2239.20     12.00   1492.80            84.00  11351.04</t>
  </si>
  <si>
    <t>WATER JAMES KLEYNHANS                               104.00  23030.88      8.00   3198.56       .00                 .00              192.00  12923.28     48.00   6596.04           352.00  50706.68</t>
  </si>
  <si>
    <t>WATER RETICULATION           MR D NGQINZI            23.00   2670.65     12.00   1857.84       .00                 .00                 .00       .00       .00       .00            35.00   4528.49    N</t>
  </si>
  <si>
    <t>WATER RETICULATION           MR L PETER              17.00   1765.37     26.30   3184.58       .00                 .00                 .00       .00       .00       .00            43.30   4949.95    N</t>
  </si>
  <si>
    <t>WATER RETICULATION           MR MP MKALIPI           35.00   8680.88     27.00   1653.50       .00                 .00                 .00       .00       .00       .00            62.00  10334.38    N</t>
  </si>
  <si>
    <t>WATER RETICULATION           MR LL BASIE             19.00   2313.63     13.00   2110.68       .00                 .00                 .00       .00       .00       .00            32.00   4424.31    N</t>
  </si>
  <si>
    <t>WATER RETICULATION           MR A HAWULANA           19.00   2206.19     12.00   1857.84       .00                 .00                 .00       .00       .00       .00            31.00   4064.03    N</t>
  </si>
  <si>
    <t>WATER RETICULATION           MR S JACK                 .00       .00      7.00   1083.74       .00                 .00                 .00       .00       .00       .00             7.00   1083.74    N</t>
  </si>
  <si>
    <t>WATER RETICULATION           MR M MNTWINI            42.00  10402.80      3.00       .00       .00                 .00                 .00       .00       .00       .00            45.00  10402.80    N</t>
  </si>
  <si>
    <t>WATER RETICULATION           MR P KRALO              20.00   3644.70     10.00   2429.80       .00                 .00                 .00       .00       .00       .00            30.00   6074.50    N</t>
  </si>
  <si>
    <t>WATER RETICULATION           MR KB MANYATI            2.00    484.47      6.00   1937.88       .00                 .00                 .00       .00       .00       .00             8.00   2422.35    Y</t>
  </si>
  <si>
    <t>WATER RETICULATION           MR MT MFECANE           22.00   4105.20     17.00   4229.60       .00                 .00                 .00       .00       .00       .00            39.00   8334.80    N</t>
  </si>
  <si>
    <t>WATER RETICULATION           MR A BRUINTJIES         16.00   1690.08     24.00   3380.16       .00                 .00                 .00       .00       .00       .00            40.00   5070.24    N</t>
  </si>
  <si>
    <t>WATER RETICULATION           MR C BASSON             26.00   4967.82     15.00   3566.64       .00                 .00                 .00       .00       .00       .00            41.00   8534.46    N</t>
  </si>
  <si>
    <t>WATER RETICULATION           MR MN NTLOKWANA         18.00   1901.34     17.00   2394.28       .00                 .00                 .00       .00       .00       .00            35.00   4295.62    N</t>
  </si>
  <si>
    <t>WATER RETICULATION           MRS F HLANGANA          48.00   4644.60     12.00       .00       .00                 .00               24.00    929.04       .00       .00            84.00   5573.64    N</t>
  </si>
  <si>
    <t>WATER RETICULATION           MS N KAYINGANA          22.00   2323.86       .00       .00       .00                 .00                 .00       .00       .00       .00            22.00   2323.86</t>
  </si>
  <si>
    <t>WATER RETICULATION           MRS N MANTLA            41.00   4225.20      6.00       .00       .00                 .00                 .00       .00       .00       .00            47.00   4225.20    N</t>
  </si>
  <si>
    <t>WATER RETICULATION           MR T MTWECU             21.00   2218.23     10.00   1408.40       .00                 .00                 .00       .00       .00       .00            31.00   3626.63    N</t>
  </si>
  <si>
    <t>WATER RETICULATION           MRS NJ SUKULA           23.00   2429.49      4.00    563.36       .00                 .00                 .00       .00       .00       .00            27.00   2992.85    Y</t>
  </si>
  <si>
    <t>WATER RETICULATION           MR S GQOSHA              7.00    739.41     21.00   2957.64       .00                 .00                 .00       .00       .00       .00            28.00   3697.05    N</t>
  </si>
  <si>
    <t>WATER RETICULATION           MR SI DYONGOMAN         42.00   4225.20      3.00       .00       .00                 .00                 .00       .00       .00       .00            45.00   4225.20</t>
  </si>
  <si>
    <t>WATER RETICULATION           MR S NQEBE              12.00   2239.20     12.00   2985.60       .00                 .00                 .00       .00     12.00   1492.80            36.00   7619.04    Y</t>
  </si>
  <si>
    <t>WATER RETICULATION           MR L PIETERS            20.00   3644.70       .00       .00       .00                 .00                 .00       .00       .00       .00            20.00   3644.70    Y</t>
  </si>
  <si>
    <t>WATER RETICULATION           MR M NIKANI             15.00   2733.53       .00       .00       .00                 .00                 .00       .00       .00       .00            15.00   2733.53    Y</t>
  </si>
  <si>
    <t>WATER RETICULATION           MS NT JACK-XHALI        22.00   2323.86      8.00   1126.72       .00                 .00                 .00       .00       .00       .00            30.00   3450.58</t>
  </si>
  <si>
    <t>WATER RETICULATION                                  564.00  84517.21    273.30  41373.86       .00                 .00               24.00    929.04     12.00   1492.80           873.30 129214.35</t>
  </si>
  <si>
    <t>HA MAKANA MUNICIPALITY-SAL                OVERIME HOURS REPORT                  PRINTED ON 2024/07/1(16:09)  FOR 2024/06/25        PAGE     5</t>
  </si>
  <si>
    <t>ELECTRICITY ADMIN            MR SD MAVUSO            19.00   2206.19     20.50   3173.81       .00                 .00                 .00       .00       .00       .00            39.50   5473.90    N</t>
  </si>
  <si>
    <t>ELECTRICITY ADMIN                                    19.00   2206.19     20.50   3173.81       .00                 .00                 .00       .00       .00       .00            39.50   5473.90</t>
  </si>
  <si>
    <t>ELECTRICITY DISTRIBUTION     MR DB GOMBA             38.50   4470.43     18.00    627.98       .00                 .00                 .00       .00       .00       .00            56.50   5248.65    N</t>
  </si>
  <si>
    <t>ELECTRICITY DISTRIBUTION     MR L MBUYEPHI           36.00   9362.52      5.00   1387.04       .00                 .00                 .00       .00       .00       .00            41.00  10979.62    N</t>
  </si>
  <si>
    <t>ELECTRICITY DISTRIBUTION     MR X QHINGA             26.50   3077.05       .00       .00       .00                 .00                 .00       .00       .00       .00            26.50   3278.94    N</t>
  </si>
  <si>
    <t>ELECTRICITY DISTRIBUTION     MR AD SPHERE            22.50   2612.59     17.50   2709.35       .00                 .00                 .00       .00       .00       .00            40.00   5425.23    N</t>
  </si>
  <si>
    <t>ELECTRICITY DISTRIBUTION     MR Z MATOMANA           45.00   6789.00      7.00       .00       .00                 .00                 .00       .00       .00       .00            52.00   6972.11    N</t>
  </si>
  <si>
    <t>ELECTRICITY DISTRIBUTION     MR A JUJU               14.50   1683.66     13.00   2012.66       .00                 .00                 .00       .00       .00       .00            27.50   3832.48    N</t>
  </si>
  <si>
    <t>ELECTRICITY DISTRIBUTION     MS N MKOKELI-NTLOKO     42.50  11170.20       .00       .00       .00                 .00                 .00       .00       .00       .00            42.50  11409.65    N</t>
  </si>
  <si>
    <t>ELECTRICITY DISTRIBUTION     MR V SILINGA            20.50   7431.35      6.00   2900.04       .00                 .00                 .00       .00       .00       .00            26.50  10331.39    N</t>
  </si>
  <si>
    <t>ELECTRICITY DISTRIBUTION     MISS NY KALASE          24.50   2844.82       .00       .00       .00                 .00                 .00       .00       .00       .00            24.50   2943.42    N</t>
  </si>
  <si>
    <t>ELECTRICITY DISTRIBUTION     MR M DUDA               33.50   4277.28      9.00   1106.56       .00                 .00                 .00       .00       .00       .00            42.50   5566.95    N</t>
  </si>
  <si>
    <t>ELECTRICITY DISTRIBUTION     MR VX GONGQA            27.50   3953.40     14.00   2396.00       .00                 .00                 .00       .00       .00       .00            41.50   6471.47    N</t>
  </si>
  <si>
    <t>ELECTRICITY DISTRIBUTION     MR SA MAFANI            17.00   2170.56      7.00   1191.68       .00                 .00                 .00       .00       .00       .00            24.00   3362.24    Y</t>
  </si>
  <si>
    <t>ELECTRICITY DISTRIBUTION     MR DA DOUDES            47.00   5107.20       .00       .00       .00                 .00                 .00       .00       .00       .00            47.00   5365.43    N</t>
  </si>
  <si>
    <t>ELECTRICITY DISTRIBUTION     MR MM NTSHOKO           15.00   1741.73     17.50   2709.35       .00                 .00                 .00       .00       .00       .00            32.50   4615.41    N</t>
  </si>
  <si>
    <t>ELECTRICITY DISTRIBUTION     MR S MTANA              28.00   3575.04      7.50   1276.80       .00                 .00                 .00       .00       .00       .00            35.50   4983.30    N</t>
  </si>
  <si>
    <t>ELECTRICITY DISTRIBUTION     MR AP HLUTHA            44.00   5107.20     10.00       .00       .00                 .00                 .00       .00       .00       .00            54.00   5309.09    N</t>
  </si>
  <si>
    <t>ELECTRICITY DISTRIBUTION     MR S LANGA              33.00   8582.31       .00       .00       .00                 .00                 .00       .00       .00       .00            33.00   8770.11    N</t>
  </si>
  <si>
    <t>ELECTRICITY DISTRIBUTION     MISS NA MLOTANA         25.50   6631.79     11.00   4874.09       .00                 .00                 .00       .00       .00       .00            36.50  11646.73    N</t>
  </si>
  <si>
    <t>ELECTRICITY DISTRIBUTION     MR TH HULUSHE           18.50   2306.86     12.00   1995.12       .00                 .00                 .00       .00       .00       .00            30.50   4395.88    Y</t>
  </si>
  <si>
    <t>ELECTRICITY DISTRIBUTION     MR SC RAMBA             28.00   7281.96     12.00   4161.12       .00                 .00                 .00       .00       .00       .00            40.00  11593.32    N</t>
  </si>
  <si>
    <t>ELECTRICITY DISTRIBUTION     MR M NGOJO              32.00   5831.52     16.50   1943.84       .00                 .00                 .00       .00       .00       .00            48.50   7775.36    N</t>
  </si>
  <si>
    <t>ELECTRICITY DISTRIBUTION     MR N LUPUWANA           29.00   7542.03     11.50   3814.36       .00                 .00                 .00       .00       .00       .00            40.50  11577.06    N</t>
  </si>
  <si>
    <t>ELECTRICITY DISTRIBUTION     MR S SOMYA              25.00   6818.25     14.50   5272.78       .00                 .00                 .00       .00       .00       .00            39.50  12217.80    N</t>
  </si>
  <si>
    <t>ELECTRICITY DISTRIBUTION     MR V MADINDA            15.50   1393.61       .00       .00       .00                 .00                 .00       .00       .00       .00            15.50   1482.82</t>
  </si>
  <si>
    <t>ELECTRICITY DISTRIBUTION     MR BB GOMBA             18.50   1663.34       .00       .00       .00                 .00                 .00       .00       .00       .00            18.50   1794.80</t>
  </si>
  <si>
    <t>ELECTRICITY DISTRIBUTION     MS BJ MATTHEWS          14.00   1258.74      4.00    479.52       .00                 .00                 .00       .00       .00       .00            18.00   1841.55</t>
  </si>
  <si>
    <t>HA MAKANA MUNICIPALITY-SAL                OVERIME HOURS REPORT                  PRINTED ON 2024/07/1(16:09)  FOR 2024/06/25        PAGE     6</t>
  </si>
  <si>
    <t>ELECTRICITY DISTRIBUTION     MR D BRUINTJIES         40.00   3512.40       .00       .00       .00                 .00                 .00       .00       .00       .00            40.00   3676.73</t>
  </si>
  <si>
    <t>ELECTRICITY DISTRIBUTION     MR S FESI               38.50   3380.69      4.50    474.86       .00                 .00                 .00       .00       .00       .00            43.00   4033.96</t>
  </si>
  <si>
    <t>ELECTRICITY DISTRIBUTION     MR M HEMPE              45.00   3512.40      7.50       .00       .00                 .00                 .00       .00       .00       .00            52.50   3784.71</t>
  </si>
  <si>
    <t>ELECTRICITY DISTRIBUTION     MR L KUPHU              45.50   3512.40       .00       .00       .00                 .00                 .00       .00       .00       .00            45.50   3690.81</t>
  </si>
  <si>
    <t>ELECTRICITY DISTRIBUTION     MR CC MANYONTA          40.50   3512.40       .00       .00       .00                 .00                 .00       .00       .00       .00            40.50   3643.86</t>
  </si>
  <si>
    <t>ELECTRICITY DISTRIBUTION     MR X NGQAWANA           40.50   3512.40      7.00       .00       .00                 .00                 .00       .00       .00       .00            47.50   3704.90</t>
  </si>
  <si>
    <t>ELECTRICITY DISTRIBUTION     MR S SISWANA             6.00    526.85      5.00    949.72       .00                 .00                 .00       .00       .00       .00            11.00   1537.61</t>
  </si>
  <si>
    <t>ELECTRICITY DISTRIBUTION                            977.50 146153.98    237.00  42282.87       .00                 .00                 .00       .00       .00       .00          1214.50 193263.39</t>
  </si>
  <si>
    <t>CORPORATE SERVICES           MS L FALTEIN             5.00   1156.13      4.00   1233.20       .00                 .00                 .00       .00       .00       .00             9.00   2389.33</t>
  </si>
  <si>
    <t>CORPORATE SERVICES           MISS P BUWA             11.00   1189.65      4.00    576.80       .00                 .00                 .00       .00       .00       .00            15.00   1766.45</t>
  </si>
  <si>
    <t>CORPORATE SERVICES           MR S MZONGWANA          12.00   1766.52      4.00    785.12       .00                 .00                 .00       .00       .00       .00            16.00   2551.64</t>
  </si>
  <si>
    <t>CORPORATE SERVICES           MISS NO LURWAYI         14.00   1478.82     23.00   3239.32       .00                 .00                 .00       .00       .00       .00            37.00   4718.14</t>
  </si>
  <si>
    <t>CORPORATE SERVICES           MR M MTHANA              4.00    351.24     18.00   2107.44       .00                 .00                 .00       .00       .00       .00            22.00   2458.68</t>
  </si>
  <si>
    <t>CORPORATE SERVICES                                   46.00   5942.36     53.00   7941.88       .00                 .00                 .00       .00       .00       .00            99.00  13884.24</t>
  </si>
  <si>
    <t>COMMUNITY HALLS              MR VM NQEBEYA           15.50   2508.91     33.00   5287.59       .00                 .00                 .00       .00       .00       .00            48.50   7796.50</t>
  </si>
  <si>
    <t>COMMUNITY HALLS              MR S MIZE               10.50   1439.39     24.00   4386.72       .00                 .00                 .00       .00       .00       .00            34.50   5826.11</t>
  </si>
  <si>
    <t>COMMUNITY HALLS              MR L MSUTWANA            9.50   1129.74     22.00   3488.32       .00                 .00                 .00       .00       .00       .00            31.50   4618.06</t>
  </si>
  <si>
    <t>COMMUNITY HALLS              MRS N MALGAS             9.00   1020.60     33.50   4687.20       .00                 .00                 .00       .00       .00       .00            42.50   5707.80</t>
  </si>
  <si>
    <t>COMMUNITY HALLS                                      44.50   6098.64    112.50  17849.83       .00                 .00                 .00       .00       .00       .00           157.00  23948.47</t>
  </si>
  <si>
    <t>COUNCIL                      MR SW DYIRA             32.00   9370.08      4.00   1561.68       .00                 .00                 .00       .00       .00       .00            36.00  10931.76</t>
  </si>
  <si>
    <t>COUNCIL                                              32.00   9370.08      4.00   1561.68       .00                 .00                 .00       .00       .00       .00            36.00  10931.76</t>
  </si>
  <si>
    <t>HUMAN RESOURCES              MR D BUDAZA             11.00   2311.16       .00       .00       .00                 .00                 .00       .00       .00       .00            11.00   2311.16</t>
  </si>
  <si>
    <t>HUMAN RESOURCES                                      11.00   2311.16       .00       .00       .00                 .00                 .00       .00       .00       .00            11.00   2311.16</t>
  </si>
  <si>
    <t>FINANCE ADMINISTRATION       MR L MAGALELA           26.00   3319.68      9.00   1532.16       .00                 .00                 .00       .00       .00       .00            35.00   4964.52</t>
  </si>
  <si>
    <t>HA MAKANA MUNICIPALITY-SAL                OVERIME HOURS REPORT                  PRINTED ON 2024/07/1(16:09)  FOR 2024/06/25        PAGE     7</t>
  </si>
  <si>
    <t>FINANCE ADMINISTRATION                               26.00   3319.68      9.00   1532.16       .00                 .00                 .00       .00       .00       .00            35.00   4964.52</t>
  </si>
  <si>
    <t>BOTANICAL GARDENS            Mr P.A QANGULE           9.00    790.29     19.00   2224.52       .00                 .00                 .00       .00       .00       .00            28.00   3014.81</t>
  </si>
  <si>
    <t>BOTANICAL GARDENS            Mr M Nayika              9.00    790.29     11.00   1287.88       .00                 .00                 .00       .00       .00       .00            20.00   2078.17</t>
  </si>
  <si>
    <t>BOTANICAL GARDENS                                    18.00   1580.58     30.00   3512.40       .00                 .00                 .00       .00       .00       .00            48.00   5092.98</t>
  </si>
  <si>
    <t>CEMETERIES                                           40.00   4120.50     24.00   3296.40       .00                 .00                 .00       .00       .00       .00            64.00   7416.90</t>
  </si>
  <si>
    <t>COMMONAGE                    MS N SEPTEMBER           3.50    416.22      4.00    634.24       .00                 .00                 .00       .00       .00       .00             7.50   1050.46</t>
  </si>
  <si>
    <t>COMMONAGE                                             3.50    416.22      4.00    634.24       .00                 .00                 .00       .00       .00       .00             7.50   1050.46</t>
  </si>
  <si>
    <t>DOMESTIC REFUSE              MR MZ NAZO              22.00   5082.00     18.00   5544.00       .00                 .00                 .00       .00       .00       .00            40.00  10626.00    0</t>
  </si>
  <si>
    <t>DOMESTIC REFUSE              MR SC JALI               6.50    754.75     10.00   1548.20       .00                 .00                 .00       .00       .00       .00            16.50   2302.95</t>
  </si>
  <si>
    <t>DOMESTIC REFUSE              MR TK SANDI             18.50   4075.64     11.00   3231.14       .00                 .00                 .00       .00       .00       .00            29.50   7306.78</t>
  </si>
  <si>
    <t>DOMESTIC REFUSE              MR MW NTSHOKO           11.30   1343.80     10.00   1585.60       .00                 .00                 .00       .00       .00       .00            21.30   2929.40    N</t>
  </si>
  <si>
    <t>DOMESTIC REFUSE                                      58.30  11256.19     49.00  11908.94       .00                 .00                 .00       .00       .00       .00           107.30  23165.13</t>
  </si>
  <si>
    <t>PARKS ADMIN                  MR M MBHEMBE            20.00   1798.20     12.00   1438.56       .00                 .00                 .00       .00       .00       .00            32.00   3236.76</t>
  </si>
  <si>
    <t>PARKS ADMIN                                          20.00   1798.20     12.00   1438.56       .00                 .00                 .00       .00       .00       .00            32.00   3236.76</t>
  </si>
  <si>
    <t>PARKS TRANSPORT              MISS NO NDWAYANA        22.00   2323.86     16.00   2253.44       .00                 .00                 .00       .00       .00       .00            38.00   4577.30</t>
  </si>
  <si>
    <t>PARKS TRANSPORT                                      22.00   2323.86     16.00   2253.44       .00                 .00                 .00       .00       .00       .00            38.00   4577.30</t>
  </si>
  <si>
    <t>FIRE CONTROL                 MR VD VATELA             1.00    218.36       .00       .00       .00                 .00               12.00    873.48       .00       .00            13.00   1091.84    Y</t>
  </si>
  <si>
    <t>FIRE CONTROL                 MR FM MAPALING            .00       .00       .00       .00       .00                 .00               12.00   1007.04       .00       .00            12.00   1007.04    Y</t>
  </si>
  <si>
    <t>FIRE CONTROL                 MR GH FELIX              8.00   1551.60       .00       .00       .00                 .00               36.00   2327.40     12.00   1551.60            56.00   5430.60    Y</t>
  </si>
  <si>
    <t>FIRE CONTROL                 MR MR NTSHO              8.00   1746.84       .00       .00       .00                 .00               12.00    873.48       .00       .00            20.00   2620.32    Y</t>
  </si>
  <si>
    <t>HA MAKANA MUNICIPALITY-SAL                OVERIME HOURS REPORT                  PRINTED ON 2024/07/1(16:09)  FOR 2024/06/25        PAGE     8</t>
  </si>
  <si>
    <t>FIRE CONTROL                 MR TJ SMAYILE            9.00   1903.91       .00       .00       .00                 .00               36.00   2538.72     12.00   1692.36            57.00   6134.99    Y</t>
  </si>
  <si>
    <t>FIRE CONTROL                 MR M MARAWU               .00       .00       .00       .00       .00                 .00               24.00   1445.04     12.00   1445.04            36.00   2890.08    Y</t>
  </si>
  <si>
    <t>FIRE CONTROL                 MRS PL MBANE              .00       .00       .00       .00       .00                 .00               24.00   1692.48     12.00   1692.36            36.00   3384.84    Y</t>
  </si>
  <si>
    <t>FIRE CONTROL                 MRS NP NGCESE            8.00   1614.00       .00       .00       .00                 .00               12.00    807.00       .00       .00            20.00   2421.00    Y</t>
  </si>
  <si>
    <t>FIRE CONTROL                 MR ZC NDOLO               .00       .00       .00       .00       .00                 .00                 .00       .00     12.00   1486.20            12.00   1486.20    Y</t>
  </si>
  <si>
    <t>FIRE CONTROL                 MR QW SKEYI               .00       .00       .00       .00       .00                 .00               12.00    813.48     12.00   1626.84            24.00   2440.32    Y</t>
  </si>
  <si>
    <t>FIRE CONTROL                 MS NVM MKELE             8.00   1551.60       .00       .00       .00                 .00               12.00    775.80       .00       .00            20.00   2327.40    Y</t>
  </si>
  <si>
    <t>FIRE CONTROL                 MR JI POTBERG             .00       .00       .00       .00       .00                 .00               36.00   2239.20     24.00   2985.60            60.00   5224.80    Y</t>
  </si>
  <si>
    <t>FIRE CONTROL                 MS T SOBIKWA              .00       .00       .00       .00       .00                 .00               36.00   1809.00     24.00   2412.00            60.00   4221.00</t>
  </si>
  <si>
    <t>FIRE CONTROL                 MRS NJ SOMEKETA          8.00   1848.00       .00       .00       .00                 .00               36.00   2772.00     12.00   1848.00            56.00   6468.00    Y</t>
  </si>
  <si>
    <t>FIRE CONTROL                 MR T KASPER              8.00   1457.88       .00       .00       .00                 .00               24.00   1458.00     12.00   1457.88            44.00   4373.76    Y</t>
  </si>
  <si>
    <t>FIRE CONTROL                 MR D MKHAZA              8.00   1457.88       .00       .00       .00                 .00               24.00   1458.00     12.00   1457.88            44.00   4373.76    Y</t>
  </si>
  <si>
    <t>FIRE CONTROL                 MR L SONGONGO             .00       .00       .00       .00       .00                 .00               24.00   1206.00     12.00   1206.00            36.00   2412.00    Y</t>
  </si>
  <si>
    <t>FIRE CONTROL                 MR BL LOMBO               .00       .00       .00       .00       .00                 .00               12.00    575.04     12.00   1150.08            24.00   1725.12</t>
  </si>
  <si>
    <t>FIRE CONTROL                 MR JA BOBATYANI          8.00   1123.08       .00       .00       .00                 .00               36.00   1684.80     12.00   1123.08            56.00   3930.96</t>
  </si>
  <si>
    <t>FIRE CONTROL                                        106.00  20615.47       .00       .00       .00                 .00              636.00  39817.08    252.00  30881.40           994.00  91313.95</t>
  </si>
  <si>
    <t>LIBRARY HILL STREET          MR T KILANI              5.00    567.00     12.00   1814.40       .00                 .00                 .00       .00       .00       .00            17.00   2381.40</t>
  </si>
  <si>
    <t>LIBRARY HILL STREET          MR BR TSANA              4.00    432.61       .00       .00       .00                 .00                 .00       .00       .00       .00             4.00    432.61</t>
  </si>
  <si>
    <t>HA MAKANA MUNICIPALITY-SAL                OVERIME HOURS REPORT                  PRINTED ON 2024/07/1(16:09)  FOR 2024/06/25        PAGE     9</t>
  </si>
  <si>
    <t>LIBRARY HILL STREET                                   9.00    999.61     12.00   1814.40       .00                 .00                 .00       .00       .00       .00            21.00   2814.01</t>
  </si>
  <si>
    <t>PUBLIC HEALTH                MS N ONCEYA              8.00    865.20     12.00   1730.40       .00                 .00                 .00       .00       .00       .00            20.00   2595.60</t>
  </si>
  <si>
    <t>PUBLIC HEALTH                MR Z MPIYANE            13.00   1959.75     11.00   2211.00       .00                 .00                 .00       .00       .00       .00            24.00   4170.75</t>
  </si>
  <si>
    <t>PUBLIC HEALTH                                        21.00   2824.95     23.00   3941.40       .00                 .00                 .00       .00       .00       .00            44.00   6766.35</t>
  </si>
  <si>
    <t>NURSERY                      MS TZ MTHWAKO           11.50   1214.75     16.00   2253.44       .00                 .00                 .00       .00       .00       .00            27.50   3468.19</t>
  </si>
  <si>
    <t>NURSERY                                              11.50   1214.75     16.00   2253.44       .00                 .00                 .00       .00       .00       .00            27.50   3468.19</t>
  </si>
  <si>
    <t>SANITATION GENERAL           MR JL THOMAS            13.00   3003.00     10.00   3080.00       .00                 .00                 .00       .00       .00       .00            23.00   6083.00</t>
  </si>
  <si>
    <t>SANITATION GENERAL           MR W GORA               10.00   1161.15     18.00   2786.76       .00                 .00                 .00       .00       .00       .00            28.00   3947.91</t>
  </si>
  <si>
    <t>SANITATION GENERAL           MRS P TYUPU             12.00   1532.16     20.00   3404.80       .00                 .00                 .00       .00       .00       .00            32.00   4936.96</t>
  </si>
  <si>
    <t>SANITATION GENERAL           MR X KUNIRI             14.00   1625.61     18.00   2786.76       .00                 .00                 .00       .00       .00       .00            32.00   4412.37</t>
  </si>
  <si>
    <t>SANITATION GENERAL           MR LB MADINDA             .00       .00      7.00   1136.52       .00                 .00                 .00       .00       .00       .00             7.00   1136.52</t>
  </si>
  <si>
    <t>SANITATION GENERAL           MR ET MANTLA             7.50    870.87     18.00   2786.76       .00                 .00                 .00       .00       .00       .00            25.50   3657.63</t>
  </si>
  <si>
    <t>SANITATION GENERAL           MR S JACK               10.00   1161.15     17.00   2631.94       .00                 .00                 .00       .00       .00       .00            27.00   3793.09</t>
  </si>
  <si>
    <t>SANITATION GENERAL           MR V NTSHWAXA             .00       .00      7.00   1083.74       .00                 .00                 .00       .00       .00       .00             7.00   1083.74</t>
  </si>
  <si>
    <t>SANITATION GENERAL           MS LC YILANI             8.00    928.92     16.00   2477.12       .00                 .00                 .00       .00       .00       .00            24.00   3406.04</t>
  </si>
  <si>
    <t>SANITATION GENERAL           MR LI YOSE                .00       .00      7.00   1083.74       .00                 .00                 .00       .00       .00       .00             7.00   1083.74</t>
  </si>
  <si>
    <t>SANITATION GENERAL           MR YS JONGILE           11.50   1614.43     15.00   2807.70       .00                 .00                 .00       .00       .00       .00            26.50   4422.13</t>
  </si>
  <si>
    <t>SANITATION GENERAL           MR LS KEWUTI              .00       .00     13.00   2739.62       .00                 .00                 .00       .00       .00       .00            13.00   2739.62</t>
  </si>
  <si>
    <t>SANITATION GENERAL           MRS SN HULUSHE           7.50    792.23      8.00   1126.72       .00                 .00                 .00       .00       .00       .00            15.50   1918.95</t>
  </si>
  <si>
    <t>SANITATION GENERAL           MS PA LAMANI            12.00   1267.56     16.00   2253.44       .00                 .00                 .00       .00       .00       .00            28.00   3521.00</t>
  </si>
  <si>
    <t>SANITATION GENERAL           MRS NJ MAGOBIYANE       12.00   1267.56     16.00   2253.44       .00                 .00                 .00       .00       .00       .00            28.00   3521.00</t>
  </si>
  <si>
    <t>SANITATION GENERAL           MISS NP MTHATHI         13.50   1426.01     20.00   2816.80       .00                 .00                 .00       .00       .00       .00            33.50   4242.81</t>
  </si>
  <si>
    <t>SANITATION GENERAL           MS NM NASE               4.00    422.52     12.00   1690.08       .00                 .00                 .00       .00       .00       .00            16.00   2112.60</t>
  </si>
  <si>
    <t>SANITATION GENERAL           MR NM MAGOBIYANE        16.00   1690.08     18.00   2535.12       .00                 .00                 .00       .00       .00       .00            34.00   4225.20</t>
  </si>
  <si>
    <t>SANITATION GENERAL           Ms V MAGWALA             8.00    702.48     19.00   2224.52       .00                 .00                 .00       .00       .00       .00            27.00   2927.00</t>
  </si>
  <si>
    <t>HA MAKANA MUNICIPALITY-SAL                OVERIME HOURS REPORT                  PRINTED ON 2024/07/1(16:09)  FOR 2024/06/25        PAGE    10</t>
  </si>
  <si>
    <t>SANITATION GENERAL           Mrs M. V Mapaling        8.00    702.48     19.00   2224.52       .00                 .00                 .00       .00       .00       .00            27.00   2927.00</t>
  </si>
  <si>
    <t>SANITATION GENERAL           Mr E. R Elburg           3.50    307.34     11.00   1287.88       .00                 .00                 .00       .00       .00       .00            14.50   1595.22</t>
  </si>
  <si>
    <t>SANITATION GENERAL           Mr M Tembeni            14.50   1273.25     17.00   1990.36       .00                 .00                 .00       .00       .00       .00            31.50   3263.61</t>
  </si>
  <si>
    <t>SANITATION GENERAL           Ms N Kula                8.00    702.48     19.00   2224.52       .00                 .00                 .00       .00       .00       .00            27.00   2927.00</t>
  </si>
  <si>
    <t>SANITATION GENERAL           Mr K Jela                4.00    351.24     17.00   1990.36       .00                 .00                 .00       .00       .00       .00            21.00   2341.60</t>
  </si>
  <si>
    <t>SANITATION GENERAL           Ms N Dyonashe            7.50    658.58     15.00   1756.20       .00                 .00                 .00       .00       .00       .00            22.50   2414.78</t>
  </si>
  <si>
    <t>SANITATION GENERAL           Mrs X Ngindana          11.50   1009.82     19.00   2224.52       .00                 .00                 .00       .00       .00       .00            30.50   3234.34</t>
  </si>
  <si>
    <t>SANITATION GENERAL           Ms X. A Sideba          13.00   1141.53     19.00   2224.52       .00                 .00                 .00       .00       .00       .00            32.00   3366.05</t>
  </si>
  <si>
    <t>SANITATION GENERAL           Ms N Ncwadi              8.00    702.48     15.00   1756.20       .00                 .00                 .00       .00       .00       .00            23.00   2458.68</t>
  </si>
  <si>
    <t>SANITATION GENERAL                                  257.00  28427.53    458.00  65891.54       .00                 .00                 .00       .00       .00       .00           715.00  94319.07</t>
  </si>
  <si>
    <t>TRAFFIC                      MR SN WALTERS            5.00   1300.35      5.00   1733.80       .00                 .00                5.00    433.45       .00       .00            15.00   3467.60</t>
  </si>
  <si>
    <t>TRAFFIC                      MRS ZP NGWENYENI        19.00   2864.25       .00       .00       .00                 .00                 .00       .00       .00       .00            19.00   2864.25</t>
  </si>
  <si>
    <t>TRAFFIC                      MR B SOYA               10.00   1507.50       .00       .00       .00                 .00                 .00       .00       .00       .00            10.00   1507.50</t>
  </si>
  <si>
    <t>TRAFFIC                      MISS L MACKENZIE        10.00   2203.05      6.00   1762.44       .00                 .00                9.00    660.96       .00       .00            25.00   4645.23</t>
  </si>
  <si>
    <t>TRAFFIC                      MR FP OERSON            10.00   2201.10      8.00   2347.84       .00                 .00                8.00    586.96       .00       .00            26.00   5154.68</t>
  </si>
  <si>
    <t>TRAFFIC                      MR STM JACOBS           14.00   3084.27      8.00   2349.92       .00                 .00                8.00    587.52       .00       .00            30.00   6040.49</t>
  </si>
  <si>
    <t>TRAFFIC                      MS Z MBULALI            12.00   2239.20      6.00   1492.80       .00                 .00                6.00    373.20       .00       .00            24.00   4123.98</t>
  </si>
  <si>
    <t>TRAFFIC                      MR UR AUSTIN            10.00   1866.00      8.00   1990.40       .00                 .00                8.00    497.60       .00       .00            26.00   4372.78</t>
  </si>
  <si>
    <t>TRAFFIC                      MR KG REDCLIFFE         10.00   1866.00      8.00   1990.40       .00                 .00                8.00    497.60       .00       .00            26.00   4372.78</t>
  </si>
  <si>
    <t>TRAFFIC                                             110.00  20954.07     55.00  15125.48       .00                 .00               58.00   4001.79       .00       .00           223.00  40212.80</t>
  </si>
  <si>
    <t>SPORTS GROUNDS               MRS TR STAMPER-BUWA     26.00   3564.21     14.00   2558.92       .00                 .00                 .00       .00       .00       .00            40.00   6123.13</t>
  </si>
  <si>
    <t>SPORTS GROUNDS               MR SE KULA              25.00   3268.50     11.00   1917.52       .00                 .00                 .00       .00       .00       .00            36.00   5186.02</t>
  </si>
  <si>
    <t>SPORTS GROUNDS               MR M MADYO              17.00   2386.55     23.00   4305.14       .00                 .00                 .00       .00       .00       .00            40.00   6691.69</t>
  </si>
  <si>
    <t>SPORTS GROUNDS               MR DP ZANI              22.00   2808.96     18.00   3064.32       .00                 .00                 .00       .00       .00       .00            40.00   5873.28</t>
  </si>
  <si>
    <t>SPORTS GROUNDS               MR M MAGWALA            28.00   3748.92     12.00   2142.24       .00                 .00                 .00       .00       .00       .00            40.00   5891.16</t>
  </si>
  <si>
    <t>SPORTS GROUNDS               MISS NJ PLANGA          22.00   2323.86     18.00   2535.12       .00                 .00                 .00       .00       .00       .00            40.00   4858.98</t>
  </si>
  <si>
    <t>HA MAKANA MUNICIPALITY-SAL                OVERIME HOURS REPORT                  PRINTED ON 2024/07/1(16:09)  FOR 2024/06/25        PAGE    11</t>
  </si>
  <si>
    <t>SPORTS GROUNDS               MR L BUDAZA             19.00   2054.85     12.00   1730.40       .00                 .00                 .00       .00       .00       .00            31.00   3785.25</t>
  </si>
  <si>
    <t>SPORTS GROUNDS               MR S NDZANZDE            8.00    845.04      8.00   1126.72       .00                 .00                 .00       .00       .00       .00            16.00   1971.76</t>
  </si>
  <si>
    <t>SPORTS GROUNDS               MS L MINI               23.00   2429.49     16.00   2253.44       .00                 .00                 .00       .00       .00       .00            39.00   4682.93</t>
  </si>
  <si>
    <t>SPORTS GROUNDS                                      214.00  26025.98    148.00  23941.02       .00                 .00                 .00       .00       .00       .00           362.00  49967.00</t>
  </si>
  <si>
    <t>STR ISLANDS &amp; VERGES         MR MW KONDILE            9.00   1159.52     19.00   3263.82       .00                 .00                 .00       .00       .00       .00            28.00   4423.34    0</t>
  </si>
  <si>
    <t>STR ISLANDS &amp; VERGES         MR ZG MAGOPENI          38.00   4851.84       .00       .00       .00                 .00                 .00       .00       .00       .00            38.00   4851.84    0</t>
  </si>
  <si>
    <t>STR ISLANDS &amp; VERGES         MR AP PISTOLI           17.00   2330.45     16.00   2924.48       .00                 .00                 .00       .00       .00       .00            33.00   5254.93    0</t>
  </si>
  <si>
    <t>STR ISLANDS &amp; VERGES         MISS JV NZAYO           11.50   1576.48     16.00   2924.48       .00                 .00                 .00       .00       .00       .00            27.50   4500.96</t>
  </si>
  <si>
    <t>STR ISLANDS &amp; VERGES         MR XH JALI               9.00   1389.15     19.00   3910.20       .00                 .00                 .00       .00       .00       .00            28.00   5299.35</t>
  </si>
  <si>
    <t>STR ISLANDS &amp; VERGES         MR Q KRALO                .00       .00      8.00   1462.24       .00                 .00                 .00       .00       .00       .00             8.00   1462.24</t>
  </si>
  <si>
    <t>STR ISLANDS &amp; VERGES         MR RV NQOLA              9.00   1205.01     19.00   3391.88       .00                 .00                 .00       .00       .00       .00            28.00   4596.89</t>
  </si>
  <si>
    <t>STR ISLANDS &amp; VERGES         MR NM TATA              22.00   9167.19     16.00   6322.20       .00                 .00                 .00       .00       .00       .00            38.00  15489.39</t>
  </si>
  <si>
    <t>STR ISLANDS &amp; VERGES         MR LR DYALOYI           22.00   2678.94     16.00   2597.76       .00                 .00                 .00       .00       .00       .00            38.00   5276.70</t>
  </si>
  <si>
    <t>STR ISLANDS &amp; VERGES         MR WA DURUWE            22.00   4732.86     16.00   4589.44       .00                 .00                 .00       .00       .00       .00            38.00   9322.30</t>
  </si>
  <si>
    <t>STR ISLANDS &amp; VERGES         MR L MALETHE            22.00   2554.53     16.00   2477.12       .00                 .00                 .00       .00       .00       .00            38.00   5031.65</t>
  </si>
  <si>
    <t>STR ISLANDS &amp; VERGES         MS NP DAVANI            13.00   1373.19     16.00   2253.44       .00                 .00                 .00       .00       .00       .00            29.00   3626.63</t>
  </si>
  <si>
    <t>STR ISLANDS &amp; VERGES         Mr T Faxi               22.00   1978.02     16.00   1918.08       .00                 .00                 .00       .00       .00       .00            38.00   3896.10</t>
  </si>
  <si>
    <t>STR ISLANDS &amp; VERGES         MR M RALO               22.00   1978.02     16.00   1918.08       .00                 .00                 .00       .00       .00       .00            38.00   3896.10</t>
  </si>
  <si>
    <t>STR ISLANDS &amp; VERGES                                238.50  36975.20    209.00  39953.22       .00                 .00                 .00       .00       .00       .00           447.50  76928.42</t>
  </si>
  <si>
    <t>EXECUTIVE MAYOR              MS Y KHONZA             21.00   3826.93      4.00    971.92       .00                 .00                 .00       .00       .00       .00            25.00   4798.85    Y</t>
  </si>
  <si>
    <t>EXECUTIVE MAYOR              MS T MAGILINDANE        34.00   4887.84       .00       .00       .00                 .00                 .00       .00       .00       .00            34.00   4887.84</t>
  </si>
  <si>
    <t>EXECUTIVE MAYOR              MR AA ADAM              42.00   9689.40       .00       .00       .00                 .00                 .00       .00       .00       .00            42.00   9689.40</t>
  </si>
  <si>
    <t>EXECUTIVE MAYOR                                      97.00  18404.17      4.00    971.92       .00                 .00                 .00       .00       .00       .00           101.00  19376.09</t>
  </si>
  <si>
    <t>INTERGRATED DEV PLAN         MS N MATIWANA           20.00   4960.50       .00       .00       .00                 .00                 .00       .00       .00       .00            20.00   4960.50</t>
  </si>
  <si>
    <t>INTERGRATED DEV PLAN                                 20.00   4960.50       .00       .00       .00                 .00                 .00       .00       .00       .00            20.00   4960.50</t>
  </si>
  <si>
    <t>HA MAKANA MUNICIPALITY-SAL                OVERIME HOURS REPORT                  PRINTED ON 2024/07/1(16:09)  FOR 2024/06/25        PAGE    12</t>
  </si>
  <si>
    <t>MEDIA &amp; COMMUNICATION        MR AK MJEKULA           20.00   4627.20       .00       .00       .00                 .00                 .00       .00       .00       .00            20.00   4627.20</t>
  </si>
  <si>
    <t>MEDIA &amp; COMMUNICATION                                20.00   4627.20       .00       .00       .00                 .00                 .00       .00       .00       .00            20.00   4627.20</t>
  </si>
  <si>
    <t>4287.80 646736.79   2379.80 373604.06       .00                 .00             1306.00  80364.75    492.00  60833.52          8465.601180901.38</t>
  </si>
  <si>
    <t>24/25</t>
  </si>
  <si>
    <t>HI MAKANA MUNICIPALITY-SAL                OVERIME HOURS REPORT                  PRINTED ON 2024/08/0(11:22)  FOR 2024/07/25        PAGE     1</t>
  </si>
  <si>
    <t>TECHNICAL ADMINISTRATION     MR MV TABATA            41.00   4870.80     42.00       .00       .00                 .00                 .00       .00       .00       .00            83.00   4870.80    N</t>
  </si>
  <si>
    <t>TECHNICAL ADMINISTRATION                             41.00   4870.80     42.00       .00       .00                 .00                 .00       .00       .00       .00            83.00   4870.80</t>
  </si>
  <si>
    <t>ENG DISTR PLANT              MR MG BUDAZA            22.00   2554.53      6.00    928.92       .00                 .00                 .00       .00       .00       .00            28.00   3483.45    N</t>
  </si>
  <si>
    <t>ENG DISTR PLANT              MR Z PAYI               24.00   2786.76      5.00    774.10       .00                 .00                 .00       .00       .00       .00            29.00   3560.86    N</t>
  </si>
  <si>
    <t>ENG DISTR PLANT                                      46.00   5341.29     11.00   1703.02       .00                 .00                 .00       .00       .00       .00            57.00   7044.31</t>
  </si>
  <si>
    <t>ENG DISTR WORKSHOPS          MR SM MARDON             4.00    510.72      5.50    936.32       .00                 .00                 .00       .00       .00       .00             9.50   1447.04</t>
  </si>
  <si>
    <t>ENG DISTR WORKSHOPS                                   4.00    510.72      5.50    936.32       .00                 .00                 .00       .00       .00       .00             9.50   1447.04</t>
  </si>
  <si>
    <t>ENG PAIL REMOVALS            MR S MELANI             24.00   2786.76       .00       .00       .00                 .00                 .00       .00       .00       .00            24.00   2786.76    N</t>
  </si>
  <si>
    <t>ENG PAIL REMOVALS            MR VH NQEBEYA           24.00   2786.76      5.00    774.10       .00                 .00                 .00       .00       .00       .00            29.00   3560.86    N</t>
  </si>
  <si>
    <t>ENG PAIL REMOVALS            MR ZJ ZWENI               .00       .00       .00       .00       .00                 .00               24.00   1492.80       .00       .00            24.00   2056.20    Y</t>
  </si>
  <si>
    <t>ENG PAIL REMOVALS            MR L NAZO               13.00   1373.19      3.50    571.22       .00                 .00                 .00       .00       .00       .00            16.50   1944.41    N</t>
  </si>
  <si>
    <t>ENG PAIL REMOVALS            MR MK JACISA            16.00   1690.08     23.00   3239.32       .00                 .00                 .00       .00       .00       .00            39.00   4929.40    N</t>
  </si>
  <si>
    <t>ENG PAIL REMOVALS            MR ME KULA              22.00   2323.86       .00       .00       .00                 .00                 .00       .00       .00       .00            22.00   2323.86    N</t>
  </si>
  <si>
    <t>ENG PAIL REMOVALS            MR BR MGQOBELE          13.00   1373.19      3.50   1142.44       .00                 .00                 .00       .00       .00       .00            16.50   2515.63    N</t>
  </si>
  <si>
    <t>ENG PAIL REMOVALS                                   175.00  18988.53     53.00   8262.20       .00                 .00               24.00   1492.80       .00       .00           252.00  29306.93</t>
  </si>
  <si>
    <t>ENG SEWER ADMIN              MR S THETHANI           44.00   7464.00       .00       .00       .00                 .00               12.00    746.40       .00       .00            56.00   8210.40    N</t>
  </si>
  <si>
    <t>ENG SEWER ADMIN              MR T RALO               13.00   1373.19      3.50    571.22       .00                 .00                 .00       .00       .00       .00            16.50   1944.41    Y</t>
  </si>
  <si>
    <t>ENG SEWER ADMIN              MR M VAMVA              42.00   7289.40     12.00       .00       .00                 .00                 .00       .00       .00       .00            54.00   7289.40    N</t>
  </si>
  <si>
    <t>ENG SEWER ADMIN                                      99.00  16126.59     15.50    571.22       .00                 .00               12.00    746.40       .00       .00           126.50  17444.21</t>
  </si>
  <si>
    <t>ENG DISPOSAL WORKS           MR M MZIZI              22.00   3477.21     32.00   3793.32       .00                 .00               12.00    632.28       .00       .00            66.00   8804.25    N</t>
  </si>
  <si>
    <t>ENG DISPOSAL WORKS           MR SC NZWANA            33.00   5093.55     11.00   1440.60       .00                 .00               12.00    617.40       .00       .00            56.00   7151.55    N</t>
  </si>
  <si>
    <t>HI MAKANA MUNICIPALITY-SAL                OVERIME HOURS REPORT                  PRINTED ON 2024/08/0(11:22)  FOR 2024/07/25        PAGE     2</t>
  </si>
  <si>
    <t>ENG DISPOSAL WORKS           MR SG NKOLONGO          22.00   4105.20     22.00   4478.40       .00                 .00                 .00       .00       .00       .00            44.00   8583.60    N</t>
  </si>
  <si>
    <t>ENG DISPOSAL WORKS           MR S METHUSI            20.00   6914.10     10.50   4839.87       .00                 .00                 .00       .00       .00       .00            30.50  11753.97    N</t>
  </si>
  <si>
    <t>ENG DISPOSAL WORKS           MRS S SOMAGU            33.00   7444.31     11.00   2105.46       .00                 .00               36.00   2707.20       .00       .00            80.00  12256.97    N</t>
  </si>
  <si>
    <t>ENG DISPOSAL WORKS           MR W SOKE                3.00    744.08      7.00   2314.90       .00                 .00                 .00       .00       .00       .00            10.00   3058.98    Y</t>
  </si>
  <si>
    <t>ENG DISPOSAL WORKS           MR L PLANGA             11.00   1277.27     33.00   4489.78       .00                 .00               12.00    464.52       .00       .00            56.00   7133.01    N</t>
  </si>
  <si>
    <t>ENG DISPOSAL WORKS           MR L TYALA              24.00   2535.12     36.00   2253.44       .00                 .00                 .00       .00       .00       .00            60.00   4788.56    N</t>
  </si>
  <si>
    <t>ENG DISPOSAL WORKS           MR B CANGWENI           22.00   2323.86     33.00   4647.72       .00                 .00                 .00       .00       .00       .00            55.00   6971.58    Y</t>
  </si>
  <si>
    <t>ENG DISPOSAL WORKS           MR MS MAZUNGULA           .00       .00       .00       .00       .00                 .00               24.00    951.36       .00       .00            24.00    951.36</t>
  </si>
  <si>
    <t>ENG DISPOSAL WORKS                                  220.00  37240.88    225.50  34798.39       .00                 .00               96.00   5372.76       .00       .00           541.50  79214.91</t>
  </si>
  <si>
    <t>ENG SEWER RETICULATION       MR R FRANCIS              .00       .00       .00       .00       .00                 .00               48.00   3696.00     12.00   1848.00            60.00   5544.00    N</t>
  </si>
  <si>
    <t>ENG SEWER RETICULATION       MR JR RALO               5.50    638.63      7.00   1083.74       .00                 .00                 .00       .00       .00       .00            12.50   1722.37    N</t>
  </si>
  <si>
    <t>ENG SEWER RETICULATION       MR N KRIEL              43.50   4756.80     27.00       .00       .00                 .00                 .00       .00       .00       .00            70.50   4756.80</t>
  </si>
  <si>
    <t>ENG SEWER RETICULATION                               54.00   5976.01     39.00   1857.84       .00                 .00               48.00   3696.00     12.00   1848.00           153.00  13377.85</t>
  </si>
  <si>
    <t>ENG STORMWATER DRAINS        MR M TANDA               7.50    870.86       .00       .00       .00                 .00                 .00       .00       .00       .00             7.50    870.86</t>
  </si>
  <si>
    <t>ENG STORMWATER DRAINS        MR A ALBANY             18.00   1901.34     12.00   1690.08       .00                 .00                 .00       .00       .00       .00            30.00   3591.42</t>
  </si>
  <si>
    <t>ENG STORMWATER DRAINS                                25.50   2772.20     12.00   1690.08       .00                 .00                 .00       .00       .00       .00            37.50   4462.28</t>
  </si>
  <si>
    <t>WATER CONSERVATION PURIF     MR MM MAKOMBE           29.00   5411.40      5.00   1244.00       .00                 .00                 .00       .00       .00       .00            34.00   6655.40    N</t>
  </si>
  <si>
    <t>WATER CONSERVATION PURIF     MR ZP DAVANE            32.00   7751.52     12.00   2583.84       .00                 .00                 .00       .00       .00       .00            44.00  10335.36    N</t>
  </si>
  <si>
    <t>WATER CONSERVATION PURIF     MR SM HANI                .00       .00       .00       .00       .00                 .00               36.00   2772.00     24.00   3696.00            60.00   7482.12    Y</t>
  </si>
  <si>
    <t>WATER CONSERVATION PURIF     MR TJ JILANA              .00       .00       .00       .00       .00                 .00               36.00   1896.84     12.00   1264.44            48.00   4062.72    N</t>
  </si>
  <si>
    <t>HI MAKANA MUNICIPALITY-SAL                OVERIME HOURS REPORT                  PRINTED ON 2024/08/0(11:22)  FOR 2024/07/25        PAGE     3</t>
  </si>
  <si>
    <t>WATER CONSERVATION PURIF     MS KM MADINDA             .00       .00       .00       .00       .00                 .00               24.00   1938.00     12.00   1937.88            36.00   4213.92    Y</t>
  </si>
  <si>
    <t>WATER CONSERVATION PURIF     MR H MARAMBANA            .00       .00       .00       .00       .00                 .00                 .00       .00       .00       .00              .00    882.66    Y</t>
  </si>
  <si>
    <t>WATER CONSERVATION PURIF     MR M SKAAP               6.00    680.40       .00       .00       .00                 .00                 .00       .00       .00       .00             6.00    680.40    N</t>
  </si>
  <si>
    <t>WATER CONSERVATION PURIF     MR A HELENI               .00       .00       .00       .00       .00                 .00               36.00   1393.56     12.00    928.92            48.00   3148.80    Y</t>
  </si>
  <si>
    <t>WATER CONSERVATION PURIF     MR EP JACOBS            20.00   2268.00     25.00   3024.00       .00                 .00                 .00       .00       .00       .00            45.00   5292.00</t>
  </si>
  <si>
    <t>WATER CONSERVATION PURIF     MR MI KOM                5.50    623.70      7.00   1058.40       .00                 .00                 .00       .00       .00       .00            12.50   1682.10    N</t>
  </si>
  <si>
    <t>WATER CONSERVATION PURIF     MR J LEON               22.00   6305.31     33.00   1783.32       .00                 .00                 .00       .00       .00       .00            55.00   8088.63    N</t>
  </si>
  <si>
    <t>WATER CONSERVATION PURIF     MR X SODLADLA           27.00   2852.01     33.00   4647.72       .00                 .00                 .00       .00       .00       .00            60.00   7499.73    Y</t>
  </si>
  <si>
    <t>WATER CONSERVATION PURIF     MR AS BOTILE              .00       .00       .00       .00       .00                 .00               48.00   2412.00     12.00   1206.00            60.00   4406.76    Y</t>
  </si>
  <si>
    <t>WATER CONSERVATION PURIF     MR M SOLANI             24.00   4478.40       .00       .00       .00                 .00               36.00   2239.20     12.00   1492.80            72.00   9111.84    Y</t>
  </si>
  <si>
    <t>WATER CONSERVATION PURIF     MR OO MBOMBO              .00       .00       .00       .00       .00                 .00               12.00    475.68       .00       .00            12.00   1264.44    N</t>
  </si>
  <si>
    <t>WATER CONSERVATION PURIF                            217.50  38975.94    165.00  24829.28       .00                 .00              276.00  17003.28     84.00  10526.04           742.50  98564.84</t>
  </si>
  <si>
    <t>WATER JAMES KLEYNHANS        MR ZR ADAM              24.00   4738.68       .00       .00       .00                 .00               48.00   3159.36     12.00   1579.56            84.00  10153.68    N</t>
  </si>
  <si>
    <t>WATER JAMES KLEYNHANS        MS N GONGQOBE             .00       .00       .00       .00       .00                 .00               24.00   1848.00       .00       .00            24.00   2186.04    Y</t>
  </si>
  <si>
    <t>WATER JAMES KLEYNHANS        MR MM MGOGOSHE            .00       .00       .00       .00       .00                 .00                 .00       .00       .00       .00              .00    901.44    Y</t>
  </si>
  <si>
    <t>WATER JAMES KLEYNHANS        MR ME BANISI              .00       .00       .00       .00       .00                 .00               12.00    746.40       .00       .00            12.00   1422.48    Y</t>
  </si>
  <si>
    <t>WATER JAMES KLEYNHANS        MR MN MANTLA            30.00   5598.00     24.00   2488.00       .00                 .00               12.00    746.40       .00       .00            66.00   9621.16    N</t>
  </si>
  <si>
    <t>WATER JAMES KLEYNHANS        MR NL SMILE             24.00   4478.40     12.00   2985.60       .00                 .00               12.00    746.40       .00       .00            48.00   9111.84</t>
  </si>
  <si>
    <t>WATER JAMES KLEYNHANS                               114.00  25610.22     40.00   7072.88       .00                 .00              108.00   7246.56     12.00   1579.56           274.00  45791.06</t>
  </si>
  <si>
    <t>WATER RETICULATION           MR D NGQINZI            27.50   3193.16      9.00   1393.38       .00                 .00                 .00       .00       .00       .00            36.50   4586.54    N</t>
  </si>
  <si>
    <t>WATER RETICULATION           MR L PETER              25.30   2627.28      8.00   1107.68       .00                 .00                 .00       .00       .00       .00            33.30   3734.96    N</t>
  </si>
  <si>
    <t>WATER RETICULATION           MR A HAWULANA           18.50   2148.13      9.00   1393.38       .00                 .00                 .00       .00       .00       .00            27.50   3541.51    N</t>
  </si>
  <si>
    <t>WATER RETICULATION           MR S JACK               41.00   4644.60     42.00       .00       .00                 .00                 .00       .00       .00       .00            83.00   4644.60    N</t>
  </si>
  <si>
    <t>HI MAKANA MUNICIPALITY-SAL                OVERIME HOURS REPORT                  PRINTED ON 2024/08/0(11:22)  FOR 2024/07/25        PAGE     4</t>
  </si>
  <si>
    <t>WATER RETICULATION           MR M MNTWINI            31.00   8062.17     10.00   3120.84       .00                 .00                 .00       .00       .00       .00            41.00  11183.01    N</t>
  </si>
  <si>
    <t>WATER RETICULATION           MR P KRALO              24.00   4373.64     17.00   3887.68       .00                 .00                 .00       .00       .00       .00            41.00   8261.32    N</t>
  </si>
  <si>
    <t>WATER RETICULATION           MR KB MANYATI            5.50   1332.29      7.00   2260.86       .00                 .00                 .00       .00       .00       .00            12.50   3593.15    Y</t>
  </si>
  <si>
    <t>WATER RETICULATION           MISS B KAHLA            39.00   4528.49     19.50    627.98       .00                 .00                 .00       .00       .00       .00            58.50   5156.47</t>
  </si>
  <si>
    <t>WATER RETICULATION           MR MT MFECANE           30.00   5598.00      9.00   2239.20       .00                 .00                 .00       .00       .00       .00            39.00   7837.20    N</t>
  </si>
  <si>
    <t>WATER RETICULATION           MR A BRUINTJIES         20.00   2112.60     25.00   2816.80       .00                 .00                 .00       .00       .00       .00            45.00   4929.40    N</t>
  </si>
  <si>
    <t>WATER RETICULATION           MR C BASSON             32.50   6209.78     13.00   1910.70       .00                 .00                 .00       .00       .00       .00            45.50   8120.48    N</t>
  </si>
  <si>
    <t>WATER RETICULATION           MR MN NTLOKWANA         34.00   3591.42     46.00    845.04       .00                 .00                 .00       .00       .00       .00            80.00   4436.46    N</t>
  </si>
  <si>
    <t>WATER RETICULATION           MRS F HLANGANA          48.00   4644.60       .00       .00       .00                 .00               36.00   1393.56     12.00    928.92            96.00   8544.60    N</t>
  </si>
  <si>
    <t>WATER RETICULATION           MS N KAYINGANA          31.00   3274.53     10.00   1267.56       .00                 .00                 .00       .00       .00       .00            41.00   4542.09</t>
  </si>
  <si>
    <t>WATER RETICULATION           MRS NJ SUKULA           19.00   2006.97      2.00    571.22       .00                 .00                 .00       .00       .00       .00            21.00   2578.19    Y</t>
  </si>
  <si>
    <t>WATER RETICULATION           MR S GQOSHA             27.00   2852.01     35.00   1830.92       .00                 .00                 .00       .00       .00       .00            62.00   4682.93    N</t>
  </si>
  <si>
    <t>WATER RETICULATION           MR SI DYONGOMAN         24.00   2535.12      9.00   1267.56       .00                 .00                 .00       .00       .00       .00            33.00   3802.68</t>
  </si>
  <si>
    <t>WATER RETICULATION           MR S NQEBE              17.00   3172.20       .00       .00       .00                 .00               36.00   2239.20     24.00   2985.60            77.00   9298.44    Y</t>
  </si>
  <si>
    <t>WATER RETICULATION           MR L PIETERS            19.30   3517.14       .00       .00       .00                 .00                 .00       .00       .00       .00            19.30   3517.14    Y</t>
  </si>
  <si>
    <t>WATER RETICULATION           MR M NIKANI             19.30   3517.14       .00       .00       .00                 .00                 .00       .00       .00       .00            19.30   3517.14    Y</t>
  </si>
  <si>
    <t>WATER RETICULATION           MS NT JACK-XHALI        30.00   3168.90      9.00   1267.56       .00                 .00                 .00       .00       .00       .00            39.00   4436.46</t>
  </si>
  <si>
    <t>WATER RETICULATION                                  594.90  85046.97    287.50  30453.96       .00                 .00               72.00   3632.76     36.00   3914.52           990.40 125527.17</t>
  </si>
  <si>
    <t>ELECTRICITY ADMIN            MR SD MAVUSO            57.00   4644.60     12.50       .00       .00                 .00                 .00       .00       .00       .00            69.50   4738.50    N</t>
  </si>
  <si>
    <t>ELECTRICITY ADMIN                                    57.00   4644.60     12.50       .00       .00                 .00                 .00       .00       .00       .00            69.50   4738.50</t>
  </si>
  <si>
    <t>ELECTRICITY DISTRIBUTION     MR DB GOMBA             10.50   1219.21       .00       .00       .00                 .00                 .00       .00       .00       .00            10.50   1252.08    N</t>
  </si>
  <si>
    <t>ELECTRICITY DISTRIBUTION     MR L MBUYEPHI           34.00   8842.38      6.00   2080.56       .00                 .00                 .00       .00       .00       .00            40.00  11120.13    N</t>
  </si>
  <si>
    <t>ELECTRICITY DISTRIBUTION     MR X QHINGA             26.00   3018.99     11.00   1703.02       .00                 .00                 .00       .00       .00       .00            37.00   4825.30    N</t>
  </si>
  <si>
    <t>ELECTRICITY DISTRIBUTION     MR AD SPHERE             4.00    464.46       .00       .00       .00                 .00                 .00       .00       .00       .00             4.00    492.63    N</t>
  </si>
  <si>
    <t>ELECTRICITY DISTRIBUTION     MR Z MATOMANA           28.00   4752.30     16.50   2715.60       .00                 .00                 .00       .00       .00       .00            44.50   7622.84    N</t>
  </si>
  <si>
    <t>ELECTRICITY DISTRIBUTION     SN MATIWANA             27.00   3135.11      4.00    619.28       .00                 .00                 .00       .00       .00       .00            31.00   3979.75    N</t>
  </si>
  <si>
    <t>HI MAKANA MUNICIPALITY-SAL                OVERIME HOURS REPORT                  PRINTED ON 2024/08/0(11:22)  FOR 2024/07/25        PAGE     5</t>
  </si>
  <si>
    <t>ELECTRICITY DISTRIBUTION     MS N MKOKELI-NTLOKO     30.50   8517.28     16.50   3537.23       .00                 .00                 .00       .00       .00       .00            47.00  12228.23    N</t>
  </si>
  <si>
    <t>ELECTRICITY DISTRIBUTION     MR V SILINGA            24.50   8881.37      9.00   4350.06       .00                 .00                 .00       .00       .00       .00            33.50  13231.43    N</t>
  </si>
  <si>
    <t>ELECTRICITY DISTRIBUTION     MISS NY KALASE          15.00   1741.73      8.50   1315.97       .00                 .00                 .00       .00       .00       .00            23.50   3085.87    N</t>
  </si>
  <si>
    <t>ELECTRICITY DISTRIBUTION     MR M DUDA               15.00   1915.20     21.00   3575.04       .00                 .00                 .00       .00       .00       .00            36.00   5579.45    N</t>
  </si>
  <si>
    <t>ELECTRICITY DISTRIBUTION     MR VX GONGQA            28.00   4025.28     10.00   1916.80       .00                 .00                 .00       .00       .00       .00            38.00   6026.59    N</t>
  </si>
  <si>
    <t>ELECTRICITY DISTRIBUTION     MR SA MAFANI             7.00    893.76     11.00   1872.64       .00                 .00                 .00       .00       .00       .00            18.00   2766.40    Y</t>
  </si>
  <si>
    <t>ELECTRICITY DISTRIBUTION     MR DA DOUDES            31.00   3958.08     15.50   1532.16       .00                 .00                 .00       .00       .00       .00            46.50   5715.60    N</t>
  </si>
  <si>
    <t>ELECTRICITY DISTRIBUTION     MR MM NTSHOKO           20.00   2322.30     10.00   1548.20       .00                 .00                 .00       .00       .00       .00            30.00   3950.32    N</t>
  </si>
  <si>
    <t>ELECTRICITY DISTRIBUTION     MR S MTANA              25.00   3192.00     36.00   2553.60       .00                 .00                 .00       .00       .00       .00            61.00   5900.54    N</t>
  </si>
  <si>
    <t>ELECTRICITY DISTRIBUTION     MR AP HLUTHA            35.50   4532.64     18.50    766.08       .00                 .00                 .00       .00       .00       .00            54.00   5491.22    N</t>
  </si>
  <si>
    <t>ELECTRICITY DISTRIBUTION     MISS NA MLOTANA         23.00   5981.61     11.00   3814.36       .00                 .00                 .00       .00       .00       .00            34.00   9960.30    N</t>
  </si>
  <si>
    <t>ELECTRICITY DISTRIBUTION     MR TH HULUSHE           11.50   1433.99       .00       .00       .00                 .00                 .00       .00       .00       .00            11.50   1504.42    Y</t>
  </si>
  <si>
    <t>ELECTRICITY DISTRIBUTION     MR SC RAMBA             26.00   6761.82     10.00   3467.60       .00                 .00                 .00       .00       .00       .00            36.00  10365.58    N</t>
  </si>
  <si>
    <t>ELECTRICITY DISTRIBUTION     MISS N COSSIE            7.00    757.05      6.00    865.20       .00                 .00                 .00       .00       .00       .00            13.00   1659.81    N</t>
  </si>
  <si>
    <t>ELECTRICITY DISTRIBUTION     MR M NGOJO              24.00   4373.64      7.00   1700.86       .00                 .00                 .00       .00       .00       .00            31.00   6074.50    N</t>
  </si>
  <si>
    <t>ELECTRICITY DISTRIBUTION     MR N LUPUWANA           23.00   5981.61     21.00   5894.92       .00                 .00                 .00       .00       .00       .00            44.00  11876.53    N</t>
  </si>
  <si>
    <t>ELECTRICITY DISTRIBUTION     MR S SOMYA              33.00   9000.09       .00       .00       .00                 .00                 .00       .00       .00       .00            33.00   9206.67    N</t>
  </si>
  <si>
    <t>ELECTRICITY DISTRIBUTION     MR V MADINDA            34.00   3056.94     16.50    719.28       .00                 .00                 .00       .00       .00       .00            50.50   3776.22</t>
  </si>
  <si>
    <t>ELECTRICITY DISTRIBUTION     MR BB GOMBA              8.00    719.28       .00       .00       .00                 .00                 .00       .00       .00       .00             8.00    780.32</t>
  </si>
  <si>
    <t>ELECTRICITY DISTRIBUTION     MS BJ MATTHEWS          24.00   2157.84     12.50   1498.50       .00                 .00                 .00       .00       .00       .00            36.50   3830.06</t>
  </si>
  <si>
    <t>ELECTRICITY DISTRIBUTION     MR D BRUINTJIES          3.00    263.43       .00       .00       .00                 .00                 .00       .00       .00       .00             3.00    268.13</t>
  </si>
  <si>
    <t>ELECTRICITY DISTRIBUTION     MR S FESI               23.00   2019.63     26.50   1990.36       .00                 .00                 .00       .00       .00       .00            49.50   4146.15</t>
  </si>
  <si>
    <t>ELECTRICITY DISTRIBUTION     MR M HEMPE              33.00   2897.73     21.50    819.56       .00                 .00                 .00       .00       .00       .00            54.50   3867.53</t>
  </si>
  <si>
    <t>ELECTRICITY DISTRIBUTION     MR LN KULATI             4.00    351.24       .00       .00       .00                 .00                 .00       .00       .00       .00             4.00    365.33</t>
  </si>
  <si>
    <t>ELECTRICITY DISTRIBUTION     MR L KUPHU              27.00   2370.87     16.50   1522.04       .00                 .00                 .00       .00       .00       .00            43.50   4029.07</t>
  </si>
  <si>
    <t>ELECTRICITY DISTRIBUTION     MR CC MANYONTA           8.00   1887.91     16.50    474.86       .00                 .00                 .00       .00       .00       .00            24.50   2522.40</t>
  </si>
  <si>
    <t>ELECTRICITY DISTRIBUTION     MR X NGQAWANA           20.00   1756.20     25.00   2341.60       .00                 .00                 .00       .00       .00       .00            45.00   4243.35</t>
  </si>
  <si>
    <t>ELECTRICITY DISTRIBUTION     MRS A NGQOYIYA          57.00   3512.40     12.50       .00       .00                 .00                 .00       .00       .00       .00            69.50   3606.30</t>
  </si>
  <si>
    <t>ELECTRICITY DISTRIBUTION     MR S SISWANA            36.00   3161.16      5.00    468.32       .00                 .00                 .00       .00       .00       .00            41.00   3629.48</t>
  </si>
  <si>
    <t>ELECTRICITY DISTRIBUTION     MR L J BAARTMAN          4.00    351.24       .00       .00       .00                 .00                 .00       .00       .00       .00             4.00    365.33</t>
  </si>
  <si>
    <t>HI MAKANA MUNICIPALITY-SAL                OVERIME HOURS REPORT                  PRINTED ON 2024/08/0(11:22)  FOR 2024/07/25        PAGE     6</t>
  </si>
  <si>
    <t>ELECTRICITY DISTRIBUTION                            789.50 120207.77    401.00  55663.70       .00                 .00                 .00       .00       .00       .00          1190.50 179345.86</t>
  </si>
  <si>
    <t>CORPORATE SERVICES           MS W TINISE              3.00    431.28       .00       .00       .00                 .00                 .00       .00       .00       .00             3.00    431.28</t>
  </si>
  <si>
    <t>CORPORATE SERVICES           MISS P BUWA             13.00   1405.95       .00       .00       .00                 .00                 .00       .00       .00       .00            13.00   1405.95</t>
  </si>
  <si>
    <t>CORPORATE SERVICES           MISS NO LURWAYI         19.50   2059.79      2.00    571.22       .00                 .00                 .00       .00       .00       .00            21.50   2631.01</t>
  </si>
  <si>
    <t>CORPORATE SERVICES           MR M MTHANA             14.00   1229.34       .00       .00       .00                 .00                 .00       .00       .00       .00            14.00   1229.34</t>
  </si>
  <si>
    <t>CORPORATE SERVICES                                   49.50   5126.36      2.00    571.22       .00                 .00                 .00       .00       .00       .00            51.50   5697.58</t>
  </si>
  <si>
    <t>COMMUNITY HALLS              MR VM NQEBEYA            3.00    485.60     36.50   7877.43       .00                 .00                 .00       .00       .00       .00            39.50   8363.03</t>
  </si>
  <si>
    <t>COMMUNITY HALLS              MR S MIZE               30.50   4181.09      8.00   1462.24       .00                 .00                 .00       .00       .00       .00            38.50   5643.33</t>
  </si>
  <si>
    <t>COMMUNITY HALLS              MR L MSUTWANA           23.50   2794.62       .00       .00       .00                 .00                 .00       .00       .00       .00            23.50   2794.62</t>
  </si>
  <si>
    <t>COMMUNITY HALLS              MRS N MALGAS            17.00   1927.80     14.50   2192.40       .00                 .00                 .00       .00       .00       .00            31.50   4120.20</t>
  </si>
  <si>
    <t>COMMUNITY HALLS                                      74.00   9389.11     59.00  11532.07       .00                 .00                 .00       .00       .00       .00           133.00  20921.18</t>
  </si>
  <si>
    <t>HUMAN RESOURCES              MR D BUDAZA               .00       .00      5.00   1400.70       .00                 .00                 .00       .00       .00       .00             5.00   1400.70</t>
  </si>
  <si>
    <t>HUMAN RESOURCES                                        .00       .00      5.00   1400.70       .00                 .00                 .00       .00       .00       .00             5.00   1400.70</t>
  </si>
  <si>
    <t>FINANCE ADMINISTRATION       MR L MAGALELA            9.00   1149.12      2.00    690.51       .00                 .00                 .00       .00       .00       .00            11.00   1839.63</t>
  </si>
  <si>
    <t>FINANCE ADMINISTRATION                                9.00   1149.12      2.00    690.51       .00                 .00                 .00       .00       .00       .00            11.00   1839.63</t>
  </si>
  <si>
    <t>BOTANICAL GARDENS            Mr P.A QANGULE          18.00   1580.58     19.00   2224.52       .00                 .00                 .00       .00       .00       .00            37.00   3805.10</t>
  </si>
  <si>
    <t>BOTANICAL GARDENS            Mr M Nayika             18.00   1580.58     19.00   2224.52       .00                 .00                 .00       .00       .00       .00            37.00   3805.10</t>
  </si>
  <si>
    <t>BOTANICAL GARDENS                                    36.00   3161.16     38.00   4449.04       .00                 .00                 .00       .00       .00       .00            74.00   7610.20</t>
  </si>
  <si>
    <t>CEMETERIES                   MS V DYANTYI            25.00   2902.88     19.00   2322.30       .00                 .00                 .00       .00       .00       .00            44.00   5225.18</t>
  </si>
  <si>
    <t>CEMETERIES                   MS N NGINDANA           25.00   2247.75     19.00   1798.20       .00                 .00                 .00       .00       .00       .00            44.00   4045.95</t>
  </si>
  <si>
    <t>CEMETERIES                                           50.00   5150.63     38.00   4120.50       .00                 .00                 .00       .00       .00       .00            88.00   9271.13</t>
  </si>
  <si>
    <t>COMMONAGE                    MS N SEPTEMBER          36.50   4340.58     20.00    643.08       .00                 .00                 .00       .00       .00       .00            56.50   4983.66</t>
  </si>
  <si>
    <t>HI MAKANA MUNICIPALITY-SAL                OVERIME HOURS REPORT                  PRINTED ON 2024/08/0(11:22)  FOR 2024/07/25        PAGE     7</t>
  </si>
  <si>
    <t>COMMONAGE                                            36.50   4340.58     20.00    643.08       .00                 .00                 .00       .00       .00       .00            56.50   4983.66</t>
  </si>
  <si>
    <t>DOMESTIC REFUSE              MR MZ NAZO               3.00    693.00     11.00   3388.00       .00                 .00                 .00       .00       .00       .00            14.00   4081.00    0</t>
  </si>
  <si>
    <t>DOMESTIC REFUSE              MR TK SANDI             18.00   3965.49      9.00   2643.66       .00                 .00                 .00       .00       .00       .00            27.00   6609.15</t>
  </si>
  <si>
    <t>DOMESTIC REFUSE              MS NJ CHRISJAN          59.00   7464.00     29.00       .00       .00                 .00                 .00       .00       .00       .00            88.00   7464.00</t>
  </si>
  <si>
    <t>DOMESTIC REFUSE              MR MW NTSHOKO           12.30   1462.72     28.00   4607.08       .00                 .00                 .00       .00       .00       .00            40.30   6069.80    N</t>
  </si>
  <si>
    <t>DOMESTIC REFUSE                                      92.30  13585.21     81.00  11258.02       .00                 .00                 .00       .00       .00       .00           173.30  24843.23</t>
  </si>
  <si>
    <t>PARKS ADMIN                  MR M MBHEMBE            25.00   1888.11     19.00   2277.72       .00                 .00                 .00       .00       .00       .00            44.00   4165.83</t>
  </si>
  <si>
    <t>PARKS ADMIN                                          25.00   1888.11     19.00   2277.72       .00                 .00                 .00       .00       .00       .00            44.00   4165.83</t>
  </si>
  <si>
    <t>PARKS TRANSPORT              MISS NO NDWAYANA        10.00   1056.30     19.00   2675.96       .00                 .00                 .00       .00       .00       .00            29.00   3732.26</t>
  </si>
  <si>
    <t>PARKS TRANSPORT                                      10.00   1056.30     19.00   2675.96       .00                 .00                 .00       .00       .00       .00            29.00   3732.26</t>
  </si>
  <si>
    <t>FIRE CONTROL                 MR VD VATELA             8.00   1746.84       .00       .00       .00                 .00               24.00   1746.96       .00       .00            32.00   3493.80    Y</t>
  </si>
  <si>
    <t>FIRE CONTROL                 MR FM MAPALING            .00       .00       .00       .00       .00                 .00               12.00   1007.04     12.00   2014.08            24.00   3021.12    Y</t>
  </si>
  <si>
    <t>FIRE CONTROL                 MR GH FELIX               .00       .00       .00       .00       .00                 .00               12.00    775.80       .00       .00            12.00    775.80    Y</t>
  </si>
  <si>
    <t>FIRE CONTROL                 MR M MANKAYI              .00       .00       .00       .00       .00                 .00               36.00   2327.40     12.00   1551.60            48.00   3879.00    Y</t>
  </si>
  <si>
    <t>FIRE CONTROL                 MR TJ SMAYILE            8.00   1692.36       .00       .00       .00                 .00               24.00   1692.48       .00       .00            32.00   3384.84    Y</t>
  </si>
  <si>
    <t>FIRE CONTROL                 MR MEB BOOI               .00       .00       .00       .00       .00                 .00               12.00    764.28     12.00   1528.56            24.00   2292.84    Y</t>
  </si>
  <si>
    <t>FIRE CONTROL                 MR MM MANCAM             8.00   1692.36       .00       .00       .00                 .00               36.00   2538.72     12.00   1692.36            56.00   5923.44    Y</t>
  </si>
  <si>
    <t>FIRE CONTROL                 MR M MARAWU               .00       .00       .00       .00       .00                 .00               36.00   2167.56     12.00   1445.04            48.00   3612.60    Y</t>
  </si>
  <si>
    <t>FIRE CONTROL                 MRS PL MBANE              .00       .00       .00       .00       .00                 .00               12.00    846.24     12.00   1692.36            24.00   2538.60    Y</t>
  </si>
  <si>
    <t>HI MAKANA MUNICIPALITY-SAL                OVERIME HOURS REPORT                  PRINTED ON 2024/08/0(11:22)  FOR 2024/07/25        PAGE     8</t>
  </si>
  <si>
    <t>FIRE CONTROL                 MR NA SCHEEPERS          2.00    416.49       .00       .00       .00                 .00               24.00   1666.08     12.00   1665.96            38.00   3748.53    Y</t>
  </si>
  <si>
    <t>FIRE CONTROL                 MR QW SKEYI              9.30   1891.20       .00       .00       .00                 .00               24.00   1626.96     12.00   1626.84            45.30   5145.00    Y</t>
  </si>
  <si>
    <t>FIRE CONTROL                 MS NVM MKELE              .00       .00       .00       .00       .00                 .00               24.00   1551.60       .00       .00            24.00   1551.60    Y</t>
  </si>
  <si>
    <t>FIRE CONTROL                 MR JI POTBERG             .00       .00       .00       .00       .00                 .00               36.00   2239.20     12.00   1492.80            48.00   3732.00    Y</t>
  </si>
  <si>
    <t>FIRE CONTROL                 MS T SOBIKWA              .00       .00       .00       .00       .00                 .00               48.00   2412.00     12.00   1206.00            60.00   3618.00</t>
  </si>
  <si>
    <t>FIRE CONTROL                 MRS NJ SOMEKETA           .00       .00       .00       .00       .00                 .00               24.00   1848.00       .00       .00            24.00   1848.00    Y</t>
  </si>
  <si>
    <t>FIRE CONTROL                 MR D MKHAZA              8.00   1457.88       .00       .00       .00                 .00               36.00   2187.00     12.00   1457.88            56.00   5102.76    Y</t>
  </si>
  <si>
    <t>FIRE CONTROL                 MR AS NQOKOQA             .00       .00       .00       .00       .00                 .00               36.00   2462.40     12.00   1641.48            48.00   4103.88    Y</t>
  </si>
  <si>
    <t>FIRE CONTROL                 MRS VJ JEZI             32.00   4824.00       .00       .00       .00                 .00               24.00   1206.00     12.00   1206.00            68.00   7236.00    Y</t>
  </si>
  <si>
    <t>FIRE CONTROL                 MR NT TLANJENI            .00       .00       .00       .00       .00                 .00               24.00   1458.00     12.00   1457.88            36.00   2915.88    Y</t>
  </si>
  <si>
    <t>FIRE CONTROL                 MR BL LOMBO             13.30   1912.01       .00       .00       .00                 .00               24.00   1150.08     12.00   1150.08            49.30   4212.17</t>
  </si>
  <si>
    <t>FIRE CONTROL                 MR AJ BOBATYANI          8.00   1123.08       .00       .00       .00                 .00               24.00   1123.20       .00       .00            32.00   2246.28</t>
  </si>
  <si>
    <t>FIRE CONTROL                 MR UJ MKHAZA              .00       .00       .00       .00       .00                 .00                 .00       .00       .00       .00              .00    131.46</t>
  </si>
  <si>
    <t>FIRE CONTROL                                        112.60  20195.42       .00       .00       .00                 .00              744.00  47018.04    252.00  32292.84          1108.60  99637.76</t>
  </si>
  <si>
    <t>PUBLIC HEALTH                MS N ONCEYA             13.50   1460.03       .00       .00       .00                 .00                 .00       .00       .00       .00            13.50   1460.03</t>
  </si>
  <si>
    <t>PUBLIC HEALTH                MR Z MPIYANE            21.00   3165.75      8.00   1608.00       .00                 .00                 .00       .00       .00       .00            29.00   4773.75</t>
  </si>
  <si>
    <t>PUBLIC HEALTH                                        34.50   4625.78      8.00   1608.00       .00                 .00                 .00       .00       .00       .00            42.50   6233.78</t>
  </si>
  <si>
    <t>NURSERY                      MS TZ MTHWAKO           36.50   3855.50     20.00    571.22       .00                 .00                 .00       .00       .00       .00            56.50   4426.72</t>
  </si>
  <si>
    <t>NURSERY                                              36.50   3855.50     20.00    571.22       .00                 .00                 .00       .00       .00       .00            56.50   4426.72</t>
  </si>
  <si>
    <t>SANITATION GENERAL           MR JL THOMAS             5.00   1155.00      5.00   1540.00       .00                 .00                 .00       .00       .00       .00            10.00   2695.00</t>
  </si>
  <si>
    <t>SANITATION GENERAL           MR W GORA               17.00   1973.96      6.50   1006.33       .00                 .00                 .00       .00       .00       .00            23.50   2980.29</t>
  </si>
  <si>
    <t>SANITATION GENERAL           MRS P TYUPU             35.50   4532.64     20.00    766.08       .00                 .00                 .00       .00       .00       .00            55.50   5298.72</t>
  </si>
  <si>
    <t>SANITATION GENERAL           MR X KUNIRI             17.00   1973.96     10.50   1625.61       .00                 .00                 .00       .00       .00       .00            27.50   3599.57</t>
  </si>
  <si>
    <t>HI MAKANA MUNICIPALITY-SAL                OVERIME HOURS REPORT                  PRINTED ON 2024/08/0(11:22)  FOR 2024/07/25        PAGE     9</t>
  </si>
  <si>
    <t>SANITATION GENERAL           MR LB MADINDA            8.00    974.16       .00       .00       .00                 .00                 .00       .00       .00       .00             8.00    974.16</t>
  </si>
  <si>
    <t>SANITATION GENERAL           MR ET MANTLA             8.50    986.98      6.00    928.92       .00                 .00                 .00       .00       .00       .00            14.50   1915.90</t>
  </si>
  <si>
    <t>SANITATION GENERAL           MR S JACK                9.50   1103.10      5.00    774.10       .00                 .00                 .00       .00       .00       .00            14.50   1877.20</t>
  </si>
  <si>
    <t>SANITATION GENERAL           MR V NTSHWAXA            5.00    580.58      5.00    774.10       .00                 .00                 .00       .00       .00       .00            10.00   1354.68</t>
  </si>
  <si>
    <t>SANITATION GENERAL           MS LC YILANI            31.50   3657.62     18.00   1315.97       .00                 .00                 .00       .00       .00       .00            49.50   4973.59</t>
  </si>
  <si>
    <t>SANITATION GENERAL           MR LI YOSE                .00       .00      5.00    774.10       .00                 .00                 .00       .00       .00       .00             5.00    774.10</t>
  </si>
  <si>
    <t>SANITATION GENERAL           MR YS JONGILE           70.00   5615.40     29.00       .00       .00                 .00                 .00       .00       .00       .00            99.00   5615.40</t>
  </si>
  <si>
    <t>SANITATION GENERAL           MR LS KEWUTI             8.00   1264.44      6.00   1264.44       .00                 .00                 .00       .00       .00       .00            14.00   2528.88</t>
  </si>
  <si>
    <t>SANITATION GENERAL           MR ZE NZWANA             7.50    870.86     11.00   1703.02       .00                 .00                 .00       .00       .00       .00            18.50   2573.88</t>
  </si>
  <si>
    <t>SANITATION GENERAL           MRS SN HULUSHE          33.50   3538.61     16.00    915.46       .00                 .00                 .00       .00       .00       .00            49.50   4454.07</t>
  </si>
  <si>
    <t>SANITATION GENERAL           MS PA LAMANI            34.00   3591.42     20.00    845.04       .00                 .00                 .00       .00       .00       .00            54.00   4436.46</t>
  </si>
  <si>
    <t>SANITATION GENERAL           MRS NJ MAGOBIYANE       34.00   3591.42     20.00    845.04       .00                 .00                 .00       .00       .00       .00            54.00   4436.46</t>
  </si>
  <si>
    <t>SANITATION GENERAL           MISS NP MTHATHI         34.00   3591.42     20.00    845.04       .00                 .00                 .00       .00       .00       .00            54.00   4436.46</t>
  </si>
  <si>
    <t>SANITATION GENERAL           MS NM NASE                .00       .00      1.50    571.22       .00                 .00                 .00       .00       .00       .00             1.50    571.22</t>
  </si>
  <si>
    <t>SANITATION GENERAL           MRS NF DUDE             29.50   3116.09     16.00   1478.82       .00                 .00                 .00       .00       .00       .00            45.50   4594.91</t>
  </si>
  <si>
    <t>SANITATION GENERAL           MRS L ZATHU             35.00   3697.05     11.50    704.20       .00                 .00                 .00       .00       .00       .00            46.50   4401.25</t>
  </si>
  <si>
    <t>SANITATION GENERAL           MR NM MAGOBIYANE        14.50   1531.64     22.00   3098.48       .00                 .00                 .00       .00       .00       .00            36.50   4630.12</t>
  </si>
  <si>
    <t>SANITATION GENERAL           Ms V MAGWALA            34.00   2985.54     20.00    702.48       .00                 .00                 .00       .00       .00       .00            54.00   3688.02</t>
  </si>
  <si>
    <t>SANITATION GENERAL           Mrs M. V Mapaling       30.50   2678.21     12.00   1112.26       .00                 .00                 .00       .00       .00       .00            42.50   3790.47</t>
  </si>
  <si>
    <t>SANITATION GENERAL           Mr E. R Elburg          17.00   1492.77      8.00    936.64       .00                 .00                 .00       .00       .00       .00            25.00   2429.41</t>
  </si>
  <si>
    <t>SANITATION GENERAL           Mr M Tembeni            16.00   1404.96      5.00    585.40       .00                 .00                 .00       .00       .00       .00            21.00   1990.36</t>
  </si>
  <si>
    <t>SANITATION GENERAL           Ms N Kula               33.50   2941.64     16.00    761.02       .00                 .00                 .00       .00       .00       .00            49.50   3702.66</t>
  </si>
  <si>
    <t>SANITATION GENERAL           Mr K Jela               13.50   1185.44     11.00   1287.88       .00                 .00                 .00       .00       .00       .00            24.50   2473.32</t>
  </si>
  <si>
    <t>SANITATION GENERAL           Ms N Dyonashe           33.50   2941.64     20.00    761.02       .00                 .00                 .00       .00       .00       .00            53.50   3702.66</t>
  </si>
  <si>
    <t>SANITATION GENERAL           Mrs X Ngindana          34.50   3029.45     20.00    643.94       .00                 .00                 .00       .00       .00       .00            54.50   3673.39</t>
  </si>
  <si>
    <t>SANITATION GENERAL           Ms X. A Sideba          33.50   2941.64     20.00    761.02       .00                 .00                 .00       .00       .00       .00            53.50   3702.66</t>
  </si>
  <si>
    <t>SANITATION GENERAL           Ms N Ncwadi             33.50   2941.64     20.00    761.02       .00                 .00                 .00       .00       .00       .00            53.50   3702.66</t>
  </si>
  <si>
    <t>SANITATION GENERAL                                  716.50  71889.28    406.00  30088.65       .00                 .00                 .00       .00       .00       .00          1122.50 101977.93</t>
  </si>
  <si>
    <t>TRAFFIC                      MRS Z MASETI            28.00   6944.70     12.00   3968.40       .00                 .00               12.00    992.16       .00       .00            52.00  11961.60</t>
  </si>
  <si>
    <t>HI MAKANA MUNICIPALITY-SAL                OVERIME HOURS REPORT                  PRINTED ON 2024/08/0(11:22)  FOR 2024/07/25        PAGE    10</t>
  </si>
  <si>
    <t>TRAFFIC                      MR T MDYOGOLO             .00       .00      4.00    619.28       .00                 .00                 .00       .00       .00       .00             4.00    619.28    Y</t>
  </si>
  <si>
    <t>TRAFFIC                      MR SN WALTERS           22.50   5851.58     16.00   5548.16       .00                 .00               12.00   1040.28      4.00    693.52            54.50  13203.97</t>
  </si>
  <si>
    <t>TRAFFIC                      MRS ZP NGWENYENI        25.00   3768.75     12.00   2412.00       .00                 .00               12.00    603.00       .00       .00            49.00   6811.92</t>
  </si>
  <si>
    <t>TRAFFIC                      MR B SOYA               25.00   3768.75     12.00   2412.00       .00                 .00               12.00    603.00       .00       .00            49.00   6821.31</t>
  </si>
  <si>
    <t>TRAFFIC                      MISS L MACKENZIE        24.00   5414.04     16.00   4812.48       .00                 .00               15.00   1128.00      1.00    150.39            56.00  11626.98</t>
  </si>
  <si>
    <t>TRAFFIC                      MR FP OERSON            33.00   7270.07      6.00   1762.44       .00                 .00                6.00    440.64       .00       .00            45.00   9595.22</t>
  </si>
  <si>
    <t>TRAFFIC                      MR STM JACOBS           34.00   7669.89      6.00   1804.68       .00                 .00               28.00   2105.60       .00       .00            68.00  11796.14</t>
  </si>
  <si>
    <t>TRAFFIC                      MR EG SIAS              28.00   6782.58     12.00   3875.76       .00                 .00               12.00    969.00       .00       .00            52.00  11683.68</t>
  </si>
  <si>
    <t>TRAFFIC                      MS Z MBULALI            16.00   2985.60     22.00   5473.60       .00                 .00               25.00   1555.00       .00       .00            63.00  10032.98</t>
  </si>
  <si>
    <t>TRAFFIC                      MR UR AUSTIN            25.00   4665.00     15.00   3732.00       .00                 .00                1.00     62.20       .00       .00            41.00   8581.27</t>
  </si>
  <si>
    <t>TRAFFIC                      MR KG REDCLIFFE         25.00   4665.00     15.00   3732.00       .00                 .00               15.00    933.00       .00       .00            55.00   9452.07</t>
  </si>
  <si>
    <t>TRAFFIC                      MS NZ MPAMBANI           4.00    728.94     36.00   8747.28       .00                 .00               12.00    729.00       .00       .00            52.00  10280.34</t>
  </si>
  <si>
    <t>TRAFFIC                                             289.50  60514.90    184.00  48900.08       .00                 .00              162.00  11160.88      5.00    843.91           640.50 122466.76</t>
  </si>
  <si>
    <t>SPORTS GROUNDS               MRS TR STAMPER-BUWA     20.00   2741.70      5.00    913.90       .00                 .00                 .00       .00       .00       .00            25.00   3655.60</t>
  </si>
  <si>
    <t>SPORTS GROUNDS               MR SE KULA              25.00   3268.50     13.00   2266.16       .00                 .00                 .00       .00       .00       .00            38.00   5534.66</t>
  </si>
  <si>
    <t>SPORTS GROUNDS               MR M MADYO              28.00   3930.78      9.00   1684.62       .00                 .00                 .00       .00       .00       .00            37.00   5615.40</t>
  </si>
  <si>
    <t>SPORTS GROUNDS               MR DP ZANI              24.00   3192.00     14.00   2213.12       .00                 .00                 .00       .00       .00       .00            38.00   5405.12</t>
  </si>
  <si>
    <t>SPORTS GROUNDS               MR M MAGWALA            13.50   1807.52      4.00    714.08       .00                 .00                 .00       .00       .00       .00            17.50   2521.60</t>
  </si>
  <si>
    <t>SPORTS GROUNDS               MISS NJ PLANGA          28.00   3274.53     14.00   1267.56       .00                 .00                 .00       .00       .00       .00            42.00   4542.09</t>
  </si>
  <si>
    <t>SPORTS GROUNDS               MR NG GEORGE            26.00   2811.90     13.00   1874.60       .00                 .00                 .00       .00       .00       .00            39.00   4686.50</t>
  </si>
  <si>
    <t>SPORTS GROUNDS               MR L BUDAZA             27.00   2920.05     13.00   2315.26       .00                 .00                 .00       .00       .00       .00            40.00   5235.31</t>
  </si>
  <si>
    <t>SPORTS GROUNDS               MS L MINI               12.00   1267.56      2.00    571.22       .00                 .00                 .00       .00       .00       .00            14.00   1838.78</t>
  </si>
  <si>
    <t>SPORTS GROUNDS                                      203.50  25214.54     87.00  13820.52       .00                 .00                 .00       .00       .00       .00           290.50  39035.06</t>
  </si>
  <si>
    <t>STR ISLANDS &amp; VERGES         MR MW KONDILE           18.00   2319.03     19.00   3263.82       .00                 .00                 .00       .00       .00       .00            37.00   5582.85    0</t>
  </si>
  <si>
    <t>STR ISLANDS &amp; VERGES         MR ZG MAGOPENI          18.00   2298.24     19.00   3234.56       .00                 .00                 .00       .00       .00       .00            37.00   5532.80    0</t>
  </si>
  <si>
    <t>STR ISLANDS &amp; VERGES         MR AP PISTOLI           18.00   2467.53     19.00   3472.82       .00                 .00                 .00       .00       .00       .00            37.00   5940.35    0</t>
  </si>
  <si>
    <t>STR ISLANDS &amp; VERGES         MR NA ZUZILE            18.00   2649.78     19.00   3729.32       .00                 .00                 .00       .00       .00       .00            37.00   6379.10    0</t>
  </si>
  <si>
    <t>HI MAKANA MUNICIPALITY-SAL                OVERIME HOURS REPORT                  PRINTED ON 2024/08/0(11:22)  FOR 2024/07/25        PAGE    11</t>
  </si>
  <si>
    <t>STR ISLANDS &amp; VERGES         MISS JV NZAYO           39.50   5414.86     20.00    741.38       .00                 .00                 .00       .00       .00       .00            59.50   6156.24</t>
  </si>
  <si>
    <t>STR ISLANDS &amp; VERGES         MR XH JALI              18.00   2778.30     19.00   3910.20       .00                 .00                 .00       .00       .00       .00            37.00   6688.50</t>
  </si>
  <si>
    <t>STR ISLANDS &amp; VERGES         MR NM TATA              18.00   2844.99     19.00   4004.06       .00                 .00                 .00       .00       .00       .00            37.00   6849.05</t>
  </si>
  <si>
    <t>STR ISLANDS &amp; VERGES         MR LR DYALOYI           18.00   2191.86     19.00   3084.84       .00                 .00                 .00       .00       .00       .00            37.00   5276.70</t>
  </si>
  <si>
    <t>STR ISLANDS &amp; VERGES         MR WA DURUWE            18.00   3872.34     19.00   5449.96       .00                 .00                 .00       .00       .00       .00            37.00   9322.30</t>
  </si>
  <si>
    <t>STR ISLANDS &amp; VERGES         MR L MALETHE            18.00   2090.07     19.00   2941.58       .00                 .00                 .00       .00       .00       .00            37.00   5031.65</t>
  </si>
  <si>
    <t>STR ISLANDS &amp; VERGES         MS NP DAVANI            39.50   4172.39     20.00    571.22       .00                 .00                 .00       .00       .00       .00            59.50   4743.61</t>
  </si>
  <si>
    <t>STR ISLANDS &amp; VERGES         Mr T Faxi               18.00   1618.38     19.00   2277.72       .00                 .00                 .00       .00       .00       .00            37.00   3896.10</t>
  </si>
  <si>
    <t>STR ISLANDS &amp; VERGES         MR M RALO               18.00   1618.38     19.00   2277.72       .00                 .00                 .00       .00       .00       .00            37.00   3896.10</t>
  </si>
  <si>
    <t>STR ISLANDS &amp; VERGES                                277.00  36336.15    249.00  38959.20       .00                 .00                 .00       .00       .00       .00           526.00  75295.35</t>
  </si>
  <si>
    <t>EXECUTIVE MAYOR              MR AA ADAM              35.00   8478.23      5.00   1614.90       .00                 .00                 .00       .00       .00       .00            40.00  10093.13</t>
  </si>
  <si>
    <t>EXECUTIVE MAYOR                                      35.00   8478.23      5.00   1614.90       .00                 .00                 .00       .00       .00       .00            40.00  10093.13</t>
  </si>
  <si>
    <t>4556.80 646074.34   2559.50 344288.76       .00                 .00             1542.00  97369.48    401.00  51004.87          9059.301159841.57</t>
  </si>
  <si>
    <t>HJ MAKANA MUNICIPALITY-TEMP               OVERIME HOURS REPORT                  PRINTED ON 2024/08/0(11:23)  FOR 2024/07/25        PAGE     1</t>
  </si>
  <si>
    <t>10/10/01/6000/000            MR ME MAWUSE              .00     20.00       .00     14.00       .00                 .00                 .00       .00       .00       .00              .00   6286.04</t>
  </si>
  <si>
    <t>10/10/01/6000/000                                      .00     20.00       .00     14.00       .00                 .00                 .00       .00       .00       .00              .00   6286.04</t>
  </si>
  <si>
    <t>.00     20.00       .00     14.00       .00                 .00                 .00       .00       .00       .00              .00   6286.04</t>
  </si>
  <si>
    <t>OVERIM</t>
  </si>
  <si>
    <t>E HOURS REP</t>
  </si>
  <si>
    <t>ORT</t>
  </si>
  <si>
    <t>2024/08/2(11:58)</t>
  </si>
  <si>
    <t>FOR 2024/08/</t>
  </si>
  <si>
    <t>PAGE</t>
  </si>
  <si>
    <t>T</t>
  </si>
  <si>
    <t>OTALS</t>
  </si>
  <si>
    <t>__________</t>
  </si>
  <si>
    <t>_____________</t>
  </si>
  <si>
    <t>________</t>
  </si>
  <si>
    <t>______</t>
  </si>
  <si>
    <t>_______</t>
  </si>
  <si>
    <t>_____</t>
  </si>
  <si>
    <t>____________</t>
  </si>
  <si>
    <t>|    O/T @</t>
  </si>
  <si>
    <t>1.5</t>
  </si>
  <si>
    <t>O/T P/H</t>
  </si>
  <si>
    <t>| SUN</t>
  </si>
  <si>
    <t>(SHIFT)</t>
  </si>
  <si>
    <t>P/H (</t>
  </si>
  <si>
    <t>SHIFT)</t>
  </si>
  <si>
    <t>| T/HRS</t>
  </si>
  <si>
    <t>O/T TOT|</t>
  </si>
  <si>
    <t>AMO</t>
  </si>
  <si>
    <t>UNT</t>
  </si>
  <si>
    <t>.00</t>
  </si>
  <si>
    <t>20.00</t>
  </si>
  <si>
    <t>3325.20</t>
  </si>
  <si>
    <t>---------------------</t>
  </si>
  <si>
    <t>-------------</t>
  </si>
  <si>
    <t>--------</t>
  </si>
  <si>
    <t>----------</t>
  </si>
  <si>
    <t>-------</t>
  </si>
  <si>
    <t>------------</t>
  </si>
  <si>
    <t>MR SM MARDON</t>
  </si>
  <si>
    <t>37.56</t>
  </si>
  <si>
    <t>24.00</t>
  </si>
  <si>
    <t>1528.56</t>
  </si>
  <si>
    <t>1753.92</t>
  </si>
  <si>
    <t>36.00</t>
  </si>
  <si>
    <t>2292.84</t>
  </si>
  <si>
    <t>48.00</t>
  </si>
  <si>
    <t>2529.12</t>
  </si>
  <si>
    <t>3430.56</t>
  </si>
  <si>
    <t>2469.60</t>
  </si>
  <si>
    <t>1858.08</t>
  </si>
  <si>
    <t>2759.52</t>
  </si>
  <si>
    <t>180.00</t>
  </si>
  <si>
    <t>9149.64</t>
  </si>
  <si>
    <t>10952.52</t>
  </si>
  <si>
    <t>12.00</t>
  </si>
  <si>
    <t>924.00</t>
  </si>
  <si>
    <t>1848.00</t>
  </si>
  <si>
    <t>1896.84</t>
  </si>
  <si>
    <t>3249.00</t>
  </si>
  <si>
    <t>2968.92</t>
  </si>
  <si>
    <t>450.72</t>
  </si>
  <si>
    <t>338.04</t>
  </si>
  <si>
    <t>MR X SODLADLA</t>
  </si>
  <si>
    <t>2816.80</t>
  </si>
  <si>
    <t>676.08</t>
  </si>
  <si>
    <t>3194.28</t>
  </si>
  <si>
    <t>974.16</t>
  </si>
  <si>
    <t>1988.28</t>
  </si>
  <si>
    <t>156.00</t>
  </si>
  <si>
    <t>9304.68</t>
  </si>
  <si>
    <t>176.00</t>
  </si>
  <si>
    <t>17530.12</t>
  </si>
  <si>
    <t>789.84</t>
  </si>
  <si>
    <t>1803.96</t>
  </si>
  <si>
    <t>2186.04</t>
  </si>
  <si>
    <t>3609.60</t>
  </si>
  <si>
    <t>4285.68</t>
  </si>
  <si>
    <t>2091.96</t>
  </si>
  <si>
    <t>2317.32</t>
  </si>
  <si>
    <t>3057.12</t>
  </si>
  <si>
    <t>3958.56</t>
  </si>
  <si>
    <t>845.04</t>
  </si>
  <si>
    <t>1746.48</t>
  </si>
  <si>
    <t>204.00</t>
  </si>
  <si>
    <t>13206.72</t>
  </si>
  <si>
    <t>18390.00</t>
  </si>
  <si>
    <t>3569.56</t>
  </si>
  <si>
    <t>MISS B KAHLA</t>
  </si>
  <si>
    <t>18.50</t>
  </si>
  <si>
    <t>2864.17</t>
  </si>
  <si>
    <t>951.36</t>
  </si>
  <si>
    <t>1740.12</t>
  </si>
  <si>
    <t>2430.00</t>
  </si>
  <si>
    <t>78.50</t>
  </si>
  <si>
    <t>12067.33</t>
  </si>
  <si>
    <t>2479.92</t>
  </si>
  <si>
    <t>126.50</t>
  </si>
  <si>
    <t>16237.45</t>
  </si>
  <si>
    <t>239.45</t>
  </si>
  <si>
    <t>267.62</t>
  </si>
  <si>
    <t>112.68</t>
  </si>
  <si>
    <t>61.04</t>
  </si>
  <si>
    <t>159.63</t>
  </si>
  <si>
    <t>18.78</t>
  </si>
  <si>
    <t>MS N MKOKELI-NTLOKO</t>
  </si>
  <si>
    <t>150.24</t>
  </si>
  <si>
    <t>145.55</t>
  </si>
  <si>
    <t>98.60</t>
  </si>
  <si>
    <t>56.34</t>
  </si>
  <si>
    <t>MR AP HLUTHA</t>
  </si>
  <si>
    <t>169.02</t>
  </si>
  <si>
    <t>140.85</t>
  </si>
  <si>
    <t>4.00</t>
  </si>
  <si>
    <t>1040.28</t>
  </si>
  <si>
    <t>1214.00</t>
  </si>
  <si>
    <t>244.14</t>
  </si>
  <si>
    <t>164.33</t>
  </si>
  <si>
    <t>126.77</t>
  </si>
  <si>
    <t>89.21</t>
  </si>
  <si>
    <t>187.80</t>
  </si>
  <si>
    <t>122.07</t>
  </si>
  <si>
    <t>MR D BRUINTJIES</t>
  </si>
  <si>
    <t>70.43</t>
  </si>
  <si>
    <t>MR S FESI</t>
  </si>
  <si>
    <t>225.36</t>
  </si>
  <si>
    <t>MR M HEMPE</t>
  </si>
  <si>
    <t>117.38</t>
  </si>
  <si>
    <t>MR L KUPHU</t>
  </si>
  <si>
    <t>MR CC MANYONTA</t>
  </si>
  <si>
    <t>178.41</t>
  </si>
  <si>
    <t>MR X NGQAWANA</t>
  </si>
  <si>
    <t>MR S SISWANA</t>
  </si>
  <si>
    <t>51.65</t>
  </si>
  <si>
    <t>MR L J BAARTMAN</t>
  </si>
  <si>
    <t>4688.36</t>
  </si>
  <si>
    <t>1746.96</t>
  </si>
  <si>
    <t>2014.08</t>
  </si>
  <si>
    <t>775.80</t>
  </si>
  <si>
    <t>1692.48</t>
  </si>
  <si>
    <t>873.48</t>
  </si>
  <si>
    <t>846.24</t>
  </si>
  <si>
    <t>722.52</t>
  </si>
  <si>
    <t>2538.72</t>
  </si>
  <si>
    <t>1652.64</t>
  </si>
  <si>
    <t>743.16</t>
  </si>
  <si>
    <t>2324.52</t>
  </si>
  <si>
    <t>2499.12</t>
  </si>
  <si>
    <t>1626.96</t>
  </si>
  <si>
    <t>1551.60</t>
  </si>
  <si>
    <t>746.40</t>
  </si>
  <si>
    <t>1206.00</t>
  </si>
  <si>
    <t>729.00</t>
  </si>
  <si>
    <t>2462.40</t>
  </si>
  <si>
    <t>2187.00</t>
  </si>
  <si>
    <t>603.00</t>
  </si>
  <si>
    <t>1766.52</t>
  </si>
  <si>
    <t>MR AJ BOBATYANI</t>
  </si>
  <si>
    <t>1150.08</t>
  </si>
  <si>
    <t>648.00</t>
  </si>
  <si>
    <t>41491.68</t>
  </si>
  <si>
    <t>MR FP OERSON</t>
  </si>
  <si>
    <t>3.00</t>
  </si>
  <si>
    <t>225.60</t>
  </si>
  <si>
    <t>6.00</t>
  </si>
  <si>
    <t>462.00</t>
  </si>
  <si>
    <t>471.39</t>
  </si>
  <si>
    <t>186.60</t>
  </si>
  <si>
    <t>874.20</t>
  </si>
  <si>
    <t>883.59</t>
  </si>
  <si>
    <t>118.50</t>
  </si>
  <si>
    <t>18209.33</t>
  </si>
  <si>
    <t>1320.00</t>
  </si>
  <si>
    <t>81252.24</t>
  </si>
  <si>
    <t>1442.50</t>
  </si>
  <si>
    <t>118746.69</t>
  </si>
  <si>
    <t>PY MAKANA MUNICIPALITY-SAL</t>
  </si>
  <si>
    <t>NTED</t>
  </si>
  <si>
    <t>ON</t>
  </si>
  <si>
    <t>2024/10/0(15:23)</t>
  </si>
  <si>
    <t>FOR 2024/09/25</t>
  </si>
  <si>
    <t>NOR</t>
  </si>
  <si>
    <t>MAL</t>
  </si>
  <si>
    <t>___</t>
  </si>
  <si>
    <t>JULY 24</t>
  </si>
  <si>
    <t>AUG 24</t>
  </si>
  <si>
    <t>SEPT 24</t>
  </si>
  <si>
    <t>OCT 24</t>
  </si>
  <si>
    <t>PZ MAK</t>
  </si>
  <si>
    <t>ANA MUNICIPALITY-SAL</t>
  </si>
  <si>
    <t>STANDBY</t>
  </si>
  <si>
    <t>24/11/08 (11:45)  FOR 24/10/25     PAGE</t>
  </si>
  <si>
    <t>1.0</t>
  </si>
  <si>
    <t>2.0</t>
  </si>
  <si>
    <t>SILINGA V</t>
  </si>
  <si>
    <t>5.00</t>
  </si>
  <si>
    <t>TECHNICAL OFFICER</t>
  </si>
  <si>
    <t>NGONYAMA KR</t>
  </si>
  <si>
    <t>1.00</t>
  </si>
  <si>
    <t>2.00</t>
  </si>
  <si>
    <t>ELECTRICIAN</t>
  </si>
  <si>
    <t>METHUSI S</t>
  </si>
  <si>
    <t>10.00</t>
  </si>
  <si>
    <t>SEN FOREMAN SEWER</t>
  </si>
  <si>
    <t>SOKE W</t>
  </si>
  <si>
    <t>14.00</t>
  </si>
  <si>
    <t>8.00</t>
  </si>
  <si>
    <t>SENIOR FOREMAN (BULK)</t>
  </si>
  <si>
    <t>TYALA L</t>
  </si>
  <si>
    <t>GENERAL WORKER</t>
  </si>
  <si>
    <t>PAYI Z</t>
  </si>
  <si>
    <t>MELANI S</t>
  </si>
  <si>
    <t>NAZO L</t>
  </si>
  <si>
    <t>7.00</t>
  </si>
  <si>
    <t>JACISA MK</t>
  </si>
  <si>
    <t>MGQOBELE BR</t>
  </si>
  <si>
    <t>RALO T</t>
  </si>
  <si>
    <t>TANDA M</t>
  </si>
  <si>
    <t>ENG STORMWATER DRAINS</t>
  </si>
  <si>
    <t>GENERAL WORKER (ROADS)</t>
  </si>
  <si>
    <t>VATELA VD</t>
  </si>
  <si>
    <t>JUNIOR FIREFIGHTER</t>
  </si>
  <si>
    <t>MAPALING FM</t>
  </si>
  <si>
    <t>FIREFIGHTER</t>
  </si>
  <si>
    <t>FELIX GH</t>
  </si>
  <si>
    <t>9.00</t>
  </si>
  <si>
    <t>LEARNER FIREFIGHTER</t>
  </si>
  <si>
    <t>MANKAYI M</t>
  </si>
  <si>
    <t>11.00</t>
  </si>
  <si>
    <t>PLATOON COMMANDER</t>
  </si>
  <si>
    <t>TEMBENI ME</t>
  </si>
  <si>
    <t>NTSHO MR</t>
  </si>
  <si>
    <t>SMAYILE TJ</t>
  </si>
  <si>
    <t>NGQAKAYI N</t>
  </si>
  <si>
    <t>JUNIOR FIRE FIGHTER</t>
  </si>
  <si>
    <t>BOOI MEB</t>
  </si>
  <si>
    <t>FIRE FIGHTER</t>
  </si>
  <si>
    <t>BOMA AT</t>
  </si>
  <si>
    <t>MANCAM MM</t>
  </si>
  <si>
    <t>MARAWU M</t>
  </si>
  <si>
    <t>SENIOR FIRE FIGHTER</t>
  </si>
  <si>
    <t>MBANE PL</t>
  </si>
  <si>
    <t>NGCESE NP</t>
  </si>
  <si>
    <t>NDOLO ZC</t>
  </si>
  <si>
    <t>FIRE-FIGHTER</t>
  </si>
  <si>
    <t>SIKO NJ</t>
  </si>
  <si>
    <t>SENIOR FIREFIGHTER</t>
  </si>
  <si>
    <t>SCHEEPERS NA</t>
  </si>
  <si>
    <t>SKEYI QW</t>
  </si>
  <si>
    <t>LEARNER-FIRE FIGHTER</t>
  </si>
  <si>
    <t>MKELE NVM</t>
  </si>
  <si>
    <t>LEARNER FIRE-FIGHTER</t>
  </si>
  <si>
    <t>POTBERG JI</t>
  </si>
  <si>
    <t>SOBIKWA T</t>
  </si>
  <si>
    <t>13.00</t>
  </si>
  <si>
    <t>SOMEKETA NJ</t>
  </si>
  <si>
    <t>PLATOON OFFICER</t>
  </si>
  <si>
    <t>KASPER T</t>
  </si>
  <si>
    <t>MKHAZA D</t>
  </si>
  <si>
    <t>NQOKOQA AS</t>
  </si>
  <si>
    <t>SERIOR FIREFIGHTER</t>
  </si>
  <si>
    <t>JEZI VJ</t>
  </si>
  <si>
    <t>DESPATCHER</t>
  </si>
  <si>
    <t>TLANJENI NT</t>
  </si>
  <si>
    <t>LOMBO BL</t>
  </si>
  <si>
    <t>BOBATYANI AJ</t>
  </si>
  <si>
    <t>PETER L</t>
  </si>
  <si>
    <t>FIRE FIGHTER-RIEBEEK EAST</t>
  </si>
  <si>
    <t>MKHAZA UJ</t>
  </si>
  <si>
    <t>DYALOYI LR</t>
  </si>
  <si>
    <t>MALETHE L</t>
  </si>
  <si>
    <t>LUMBERMAN</t>
  </si>
  <si>
    <t>Faxi T</t>
  </si>
  <si>
    <t>Lumberman</t>
  </si>
  <si>
    <t>RALO M</t>
  </si>
  <si>
    <t>LAMBERMAN</t>
  </si>
  <si>
    <t>TABATA MV</t>
  </si>
  <si>
    <t>TRUCK DRIVER</t>
  </si>
  <si>
    <t>MACKENZIE L</t>
  </si>
  <si>
    <t>TRAFFIC OFFICER</t>
  </si>
  <si>
    <t>OERSON FP</t>
  </si>
  <si>
    <t>JACOBS STM</t>
  </si>
  <si>
    <t>AUSTIN UR</t>
  </si>
  <si>
    <t>REDCLIFFE KG</t>
  </si>
  <si>
    <t>MPAMBANI NZ</t>
  </si>
  <si>
    <t>NGUMBELA Z</t>
  </si>
  <si>
    <t>NDOLO NM</t>
  </si>
  <si>
    <t>ARTISAN PLUMBER</t>
  </si>
  <si>
    <t>FAKU MG</t>
  </si>
  <si>
    <t>SPEELMAN B</t>
  </si>
  <si>
    <t>KOM MI</t>
  </si>
  <si>
    <t>GENERAL WORKOR</t>
  </si>
  <si>
    <t>KAHLA L</t>
  </si>
  <si>
    <t>SENIOR FOREMAN WATER</t>
  </si>
  <si>
    <t>MTONGA SS</t>
  </si>
  <si>
    <t>NGQINZI D</t>
  </si>
  <si>
    <t>MKALIPI MP</t>
  </si>
  <si>
    <t>BASIE LL</t>
  </si>
  <si>
    <t>HAWULANA A</t>
  </si>
  <si>
    <t>MANYATI KB</t>
  </si>
  <si>
    <t>MLOLA L</t>
  </si>
  <si>
    <t>SENIOR FOREMAN</t>
  </si>
  <si>
    <t>MFECANE MT</t>
  </si>
  <si>
    <t>ARTISEN PLUMBER</t>
  </si>
  <si>
    <t>DLAMINI LM</t>
  </si>
  <si>
    <t>SENIOR ENG TECHNICIAN</t>
  </si>
  <si>
    <t>BASSON C</t>
  </si>
  <si>
    <t>MTWECU T</t>
  </si>
  <si>
    <t>DYONGOMAN SI</t>
  </si>
  <si>
    <t>--------------------------</t>
  </si>
  <si>
    <t>---------------</t>
  </si>
  <si>
    <t>--------------------------------------------</t>
  </si>
  <si>
    <t>-</t>
  </si>
  <si>
    <t>591.00</t>
  </si>
  <si>
    <t>125.00</t>
  </si>
  <si>
    <t>161.00</t>
  </si>
  <si>
    <t>NOV 24</t>
  </si>
  <si>
    <t>E HOURS REPORT</t>
  </si>
  <si>
    <t>2024/12/0(10:22)</t>
  </si>
  <si>
    <t>21.00   2736.41</t>
  </si>
  <si>
    <t>21.00</t>
  </si>
  <si>
    <t>3301.06</t>
  </si>
  <si>
    <t>42.00   6037.47</t>
  </si>
  <si>
    <t>5.00    551.93</t>
  </si>
  <si>
    <t>MR A ALBANY</t>
  </si>
  <si>
    <t>18.00   1986.93</t>
  </si>
  <si>
    <t>14.00   2795.52</t>
  </si>
  <si>
    <t>1079.84</t>
  </si>
  <si>
    <t>17.00   3386.61</t>
  </si>
  <si>
    <t>MR NW SKEPE</t>
  </si>
  <si>
    <t>30.00   3640.50</t>
  </si>
  <si>
    <t>1312.46</t>
  </si>
  <si>
    <t>33.00   4125.90</t>
  </si>
  <si>
    <t>24.00   3963.96</t>
  </si>
  <si>
    <t>3523.52</t>
  </si>
  <si>
    <t>48.00   7487.48</t>
  </si>
  <si>
    <t>16.00   3194.88</t>
  </si>
  <si>
    <t>16.00</t>
  </si>
  <si>
    <t>4259.84</t>
  </si>
  <si>
    <t>32.00   7024.07</t>
  </si>
  <si>
    <t>36.00   7361.28</t>
  </si>
  <si>
    <t>1090.56</t>
  </si>
  <si>
    <t>40.00   7776.65</t>
  </si>
  <si>
    <t>36.00   4266.00</t>
  </si>
  <si>
    <t>632.00</t>
  </si>
  <si>
    <t>44.00   4898.00</t>
  </si>
  <si>
    <t>39.00   4621.50</t>
  </si>
  <si>
    <t>640.89</t>
  </si>
  <si>
    <t>40.00   4779.50</t>
  </si>
  <si>
    <t>MR EP JACOBS</t>
  </si>
  <si>
    <t>16.00   1896.00</t>
  </si>
  <si>
    <t>22.00</t>
  </si>
  <si>
    <t>3476.00</t>
  </si>
  <si>
    <t>38.00   5372.00</t>
  </si>
  <si>
    <t>8.00    948.00</t>
  </si>
  <si>
    <t>1264.00</t>
  </si>
  <si>
    <t>16.00   2212.00</t>
  </si>
  <si>
    <t>27.00   2980.40</t>
  </si>
  <si>
    <t>33.00</t>
  </si>
  <si>
    <t>1913.34</t>
  </si>
  <si>
    <t>60.00   4893.74</t>
  </si>
  <si>
    <t>12.00   2396.16</t>
  </si>
  <si>
    <t>3194.88</t>
  </si>
  <si>
    <t>24.00   5268.06</t>
  </si>
  <si>
    <t>48.00   5089.80</t>
  </si>
  <si>
    <t>MS N FIHLANI</t>
  </si>
  <si>
    <t>48.00   4415.40</t>
  </si>
  <si>
    <t>354.00  47569.40</t>
  </si>
  <si>
    <t>134.00</t>
  </si>
  <si>
    <t>22387.33</t>
  </si>
  <si>
    <t>488.00  66729.21</t>
  </si>
  <si>
    <t>12.00   2476.08</t>
  </si>
  <si>
    <t>3301.44</t>
  </si>
  <si>
    <t>24.00   5268.05</t>
  </si>
  <si>
    <t>36.00  11551.68</t>
  </si>
  <si>
    <t>1711.36</t>
  </si>
  <si>
    <t>44.00   7776.65</t>
  </si>
  <si>
    <t>32.00   6389.76</t>
  </si>
  <si>
    <t>32.00   6020.63</t>
  </si>
  <si>
    <t>44.00   7987.20</t>
  </si>
  <si>
    <t>44.00   7525.80</t>
  </si>
  <si>
    <t>24.00   2649.24</t>
  </si>
  <si>
    <t>148.00  31053.96</t>
  </si>
  <si>
    <t>5012.80</t>
  </si>
  <si>
    <t>168.00  29240.37</t>
  </si>
  <si>
    <t>25.00   3033.75</t>
  </si>
  <si>
    <t>25.00</t>
  </si>
  <si>
    <t>2427.00</t>
  </si>
  <si>
    <t>50.00   5460.75</t>
  </si>
  <si>
    <t>22.30   2420.11</t>
  </si>
  <si>
    <t>27.00   6998.00</t>
  </si>
  <si>
    <t>3801.38</t>
  </si>
  <si>
    <t>38.00   7839.37</t>
  </si>
  <si>
    <t>35.00   4247.25</t>
  </si>
  <si>
    <t>809.00</t>
  </si>
  <si>
    <t>45.00   5056.25</t>
  </si>
  <si>
    <t>21.00   2548.35</t>
  </si>
  <si>
    <t>28.00</t>
  </si>
  <si>
    <t>3074.20</t>
  </si>
  <si>
    <t>49.00   5622.55</t>
  </si>
  <si>
    <t>30.00   8153.55</t>
  </si>
  <si>
    <t>3261.42</t>
  </si>
  <si>
    <t>39.00   7912.48</t>
  </si>
  <si>
    <t>36.00   9554.76</t>
  </si>
  <si>
    <t>1415.52</t>
  </si>
  <si>
    <t>35.00   7156.80</t>
  </si>
  <si>
    <t>1363.20</t>
  </si>
  <si>
    <t>42.00   7839.36</t>
  </si>
  <si>
    <t>39.00   7974.72</t>
  </si>
  <si>
    <t>1105.83</t>
  </si>
  <si>
    <t>49.00   7929.99</t>
  </si>
  <si>
    <t>14.00   1545.39</t>
  </si>
  <si>
    <t>30.00   3311.55</t>
  </si>
  <si>
    <t>1177.44</t>
  </si>
  <si>
    <t>38.00   4488.99</t>
  </si>
  <si>
    <t>12.00   1324.62</t>
  </si>
  <si>
    <t>1618.98</t>
  </si>
  <si>
    <t>23.00   2943.60</t>
  </si>
  <si>
    <t>22.00   2428.47</t>
  </si>
  <si>
    <t>588.72</t>
  </si>
  <si>
    <t>26.00   3017.19</t>
  </si>
  <si>
    <t>20.00   2207.70</t>
  </si>
  <si>
    <t>1030.26</t>
  </si>
  <si>
    <t>27.00   3237.96</t>
  </si>
  <si>
    <t>MS NT JACK-XHALI</t>
  </si>
  <si>
    <t>735.90</t>
  </si>
  <si>
    <t>25.00   2943.60</t>
  </si>
  <si>
    <t>15.00   1655.78</t>
  </si>
  <si>
    <t>421.30  68755.43</t>
  </si>
  <si>
    <t>139.00</t>
  </si>
  <si>
    <t>22408.85</t>
  </si>
  <si>
    <t>560.30  79676.95</t>
  </si>
  <si>
    <t>MR Z MATISO</t>
  </si>
  <si>
    <t>6.00    728.10</t>
  </si>
  <si>
    <t>1941.60</t>
  </si>
  <si>
    <t>18.00   2669.70</t>
  </si>
  <si>
    <t>MR PZ NDWAYANA</t>
  </si>
  <si>
    <t>6.00    662.31</t>
  </si>
  <si>
    <t>15.00</t>
  </si>
  <si>
    <t>2207.70</t>
  </si>
  <si>
    <t>21.00   2870.01</t>
  </si>
  <si>
    <t>MR A NQUMA</t>
  </si>
  <si>
    <t>12.00    662.31</t>
  </si>
  <si>
    <t>1766.16</t>
  </si>
  <si>
    <t>36.00   2428.47</t>
  </si>
  <si>
    <t>18.00   1324.62</t>
  </si>
  <si>
    <t>39.00</t>
  </si>
  <si>
    <t>3973.86</t>
  </si>
  <si>
    <t>57.00   5298.48</t>
  </si>
  <si>
    <t>MR M MBHEMBE</t>
  </si>
  <si>
    <t>18.00   1691.28</t>
  </si>
  <si>
    <t>1503.36</t>
  </si>
  <si>
    <t>30.00   3194.64</t>
  </si>
  <si>
    <t>24.00   1825.44</t>
  </si>
  <si>
    <t>8.00   2104.68</t>
  </si>
  <si>
    <t>24.00   2104.80</t>
  </si>
  <si>
    <t>32.00   4209.48</t>
  </si>
  <si>
    <t>8.00   1621.44</t>
  </si>
  <si>
    <t>24.00   1621.44</t>
  </si>
  <si>
    <t>32.00   3242.88</t>
  </si>
  <si>
    <t>36.00   2432.16</t>
  </si>
  <si>
    <t>MR ME TEMBENI</t>
  </si>
  <si>
    <t>8.00   1825.44</t>
  </si>
  <si>
    <t>32.00   3650.88</t>
  </si>
  <si>
    <t>24.00   1768.56</t>
  </si>
  <si>
    <t>12.00    798.72</t>
  </si>
  <si>
    <t>8.00   1768.56</t>
  </si>
  <si>
    <t>36.00   2652.84</t>
  </si>
  <si>
    <t>44.00   4421.40</t>
  </si>
  <si>
    <t>8.00   1510.08</t>
  </si>
  <si>
    <t>36.00   2265.12</t>
  </si>
  <si>
    <t>44.00   3775.20</t>
  </si>
  <si>
    <t>24.00   1727.04</t>
  </si>
  <si>
    <t>12.00    850.08</t>
  </si>
  <si>
    <t>36.00   1890.36</t>
  </si>
  <si>
    <t>24.00   1931.28</t>
  </si>
  <si>
    <t>8.00   1523.40</t>
  </si>
  <si>
    <t>36.00   2285.28</t>
  </si>
  <si>
    <t>44.00   3808.68</t>
  </si>
  <si>
    <t>8.00   1260.24</t>
  </si>
  <si>
    <t>24.00   1260.24</t>
  </si>
  <si>
    <t>32.00   2520.48</t>
  </si>
  <si>
    <t>8.00   1230.72</t>
  </si>
  <si>
    <t>12.00    615.36</t>
  </si>
  <si>
    <t>20.00   1846.08</t>
  </si>
  <si>
    <t>24.00   1201.92</t>
  </si>
  <si>
    <t>9.00   1352.03</t>
  </si>
  <si>
    <t>89.00  17341.43</t>
  </si>
  <si>
    <t>624.00  41723.76</t>
  </si>
  <si>
    <t>713.00  59065.19</t>
  </si>
  <si>
    <t>MRS TR STAMPER-BUWA</t>
  </si>
  <si>
    <t>17.00   2435.51</t>
  </si>
  <si>
    <t>774.74</t>
  </si>
  <si>
    <t>19.00   3210.25</t>
  </si>
  <si>
    <t>15.00   2049.53</t>
  </si>
  <si>
    <t>728.72</t>
  </si>
  <si>
    <t>19.00   2778.25</t>
  </si>
  <si>
    <t>22.00   3227.40</t>
  </si>
  <si>
    <t>978.00</t>
  </si>
  <si>
    <t>27.00   4205.40</t>
  </si>
  <si>
    <t>14.00   1867.95</t>
  </si>
  <si>
    <t>1067.40</t>
  </si>
  <si>
    <t>20.00   2935.35</t>
  </si>
  <si>
    <t>MR M MAGWALA</t>
  </si>
  <si>
    <t>15.00   2098.80</t>
  </si>
  <si>
    <t>11.00   1214.24</t>
  </si>
  <si>
    <t>15.00   1802.96</t>
  </si>
  <si>
    <t>19.00   2198.78</t>
  </si>
  <si>
    <t>925.80</t>
  </si>
  <si>
    <t>25.00   3124.58</t>
  </si>
  <si>
    <t>13.00   1469.13</t>
  </si>
  <si>
    <t>611.18</t>
  </si>
  <si>
    <t>15.00   2080.31</t>
  </si>
  <si>
    <t>28.00   3090.78</t>
  </si>
  <si>
    <t>596.93</t>
  </si>
  <si>
    <t>30.00   3687.71</t>
  </si>
  <si>
    <t>154.00  19652.12</t>
  </si>
  <si>
    <t>31.00</t>
  </si>
  <si>
    <t>6271.49</t>
  </si>
  <si>
    <t>185.00  25923.61</t>
  </si>
  <si>
    <t>12.00   1601.10</t>
  </si>
  <si>
    <t>2668.50</t>
  </si>
  <si>
    <t>27.00   4269.60</t>
  </si>
  <si>
    <t>12.00   1846.08</t>
  </si>
  <si>
    <t>3076.80</t>
  </si>
  <si>
    <t>27.00   4922.88</t>
  </si>
  <si>
    <t>12.00   1981.98</t>
  </si>
  <si>
    <t>3303.30</t>
  </si>
  <si>
    <t>27.00   5285.28</t>
  </si>
  <si>
    <t>12.00   1526.94</t>
  </si>
  <si>
    <t>2544.90</t>
  </si>
  <si>
    <t>27.00   4071.84</t>
  </si>
  <si>
    <t>12.00   2762.64</t>
  </si>
  <si>
    <t>4604.40</t>
  </si>
  <si>
    <t>27.00   6020.63</t>
  </si>
  <si>
    <t>12.00   1456.20</t>
  </si>
  <si>
    <t>27.00   3883.20</t>
  </si>
  <si>
    <t>Mr T Faxi</t>
  </si>
  <si>
    <t>12.00   1127.52</t>
  </si>
  <si>
    <t>1879.20</t>
  </si>
  <si>
    <t>27.00   3006.72</t>
  </si>
  <si>
    <t>MR M RALO</t>
  </si>
  <si>
    <t>96.00  13429.98</t>
  </si>
  <si>
    <t>120.00</t>
  </si>
  <si>
    <t>22383.30</t>
  </si>
  <si>
    <t>216.00  34466.87</t>
  </si>
  <si>
    <t>1348.30 206821.59</t>
  </si>
  <si>
    <t>528.00</t>
  </si>
  <si>
    <t>89183.65</t>
  </si>
  <si>
    <t>2500.30 314841.35</t>
  </si>
  <si>
    <t>DEC 24</t>
  </si>
  <si>
    <t>2025/02/0(13:05)</t>
  </si>
  <si>
    <t>7.00    912.14</t>
  </si>
  <si>
    <t>2606.10</t>
  </si>
  <si>
    <t>22.00   3518.24</t>
  </si>
  <si>
    <t>MR E SIAS</t>
  </si>
  <si>
    <t>12.00   1154.34</t>
  </si>
  <si>
    <t>1410.86</t>
  </si>
  <si>
    <t>23.00   2565.20</t>
  </si>
  <si>
    <t>19.00   2066.48</t>
  </si>
  <si>
    <t>26.00</t>
  </si>
  <si>
    <t>4016.96</t>
  </si>
  <si>
    <t>45.00   6083.44</t>
  </si>
  <si>
    <t>48.00   3194.88</t>
  </si>
  <si>
    <t>12.00   1597.44</t>
  </si>
  <si>
    <t>60.00   5468.40</t>
  </si>
  <si>
    <t>24.00   1597.44</t>
  </si>
  <si>
    <t>24.00   1321.44</t>
  </si>
  <si>
    <t>24.00   2222.88</t>
  </si>
  <si>
    <t>36.00   2828.88</t>
  </si>
  <si>
    <t>12.00   1885.92</t>
  </si>
  <si>
    <t>48.00   4714.80</t>
  </si>
  <si>
    <t>12.00    485.40</t>
  </si>
  <si>
    <t>12.00   1386.84</t>
  </si>
  <si>
    <t>MR B CANGWENI</t>
  </si>
  <si>
    <t>3237.96</t>
  </si>
  <si>
    <t>44.00   5666.43</t>
  </si>
  <si>
    <t>24.00   1018.08</t>
  </si>
  <si>
    <t>120.00   7251.24</t>
  </si>
  <si>
    <t>176.00  16606.47</t>
  </si>
  <si>
    <t>36.00   2896.92</t>
  </si>
  <si>
    <t>36.00   5793.48</t>
  </si>
  <si>
    <t>72.00   8690.40</t>
  </si>
  <si>
    <t>36.00   1324.80</t>
  </si>
  <si>
    <t>36.00   2226.24</t>
  </si>
  <si>
    <t>48.00   3862.56</t>
  </si>
  <si>
    <t>84.00  10670.16</t>
  </si>
  <si>
    <t>48.00   6606.60</t>
  </si>
  <si>
    <t>36.00   3963.96</t>
  </si>
  <si>
    <t>120.00   7508.32</t>
  </si>
  <si>
    <t>24.00   2786.76</t>
  </si>
  <si>
    <t>12.00   1012.56</t>
  </si>
  <si>
    <t>24.00   4050.00</t>
  </si>
  <si>
    <t>36.00   5964.00</t>
  </si>
  <si>
    <t>24.00   4792.32</t>
  </si>
  <si>
    <t>48.00   7340.15</t>
  </si>
  <si>
    <t>34.00   6952.32</t>
  </si>
  <si>
    <t>1635.84</t>
  </si>
  <si>
    <t>40.00   8257.67</t>
  </si>
  <si>
    <t>17.00   2014.50</t>
  </si>
  <si>
    <t>14.00   1659.00</t>
  </si>
  <si>
    <t>1896.00</t>
  </si>
  <si>
    <t>26.00   3555.00</t>
  </si>
  <si>
    <t>15.00   1777.50</t>
  </si>
  <si>
    <t>18.00   2418.39</t>
  </si>
  <si>
    <t>24.00   1941.60</t>
  </si>
  <si>
    <t>36.00   3328.44</t>
  </si>
  <si>
    <t>11.00   2196.48</t>
  </si>
  <si>
    <t>2928.64</t>
  </si>
  <si>
    <t>22.00   5046.37</t>
  </si>
  <si>
    <t>21.00   2318.09</t>
  </si>
  <si>
    <t>49.00</t>
  </si>
  <si>
    <t>2796.42</t>
  </si>
  <si>
    <t>70.00   5114.51</t>
  </si>
  <si>
    <t>48.00   2520.48</t>
  </si>
  <si>
    <t>24.00   2520.48</t>
  </si>
  <si>
    <t>72.00   5829.72</t>
  </si>
  <si>
    <t>24.00   3194.88</t>
  </si>
  <si>
    <t>24.00   3645.60</t>
  </si>
  <si>
    <t>36.00   3053.88</t>
  </si>
  <si>
    <t>60.00   4860.72</t>
  </si>
  <si>
    <t>37.50   4139.44</t>
  </si>
  <si>
    <t>596.92</t>
  </si>
  <si>
    <t>49.50   4736.36</t>
  </si>
  <si>
    <t>245.50  35243.01</t>
  </si>
  <si>
    <t>129.00</t>
  </si>
  <si>
    <t>14754.55</t>
  </si>
  <si>
    <t>192.00  11238.60</t>
  </si>
  <si>
    <t>204.00  24518.28</t>
  </si>
  <si>
    <t>770.50  84094.75</t>
  </si>
  <si>
    <t>36.00   2476.08</t>
  </si>
  <si>
    <t>36.00   4952.16</t>
  </si>
  <si>
    <t>72.00   7766.28</t>
  </si>
  <si>
    <t>12.00   1931.16</t>
  </si>
  <si>
    <t>60.00   6469.80</t>
  </si>
  <si>
    <t>26.00   8342.88</t>
  </si>
  <si>
    <t>5134.08</t>
  </si>
  <si>
    <t>38.00   8257.67</t>
  </si>
  <si>
    <t>36.00   3504.96</t>
  </si>
  <si>
    <t>24.00   2498.88</t>
  </si>
  <si>
    <t>60.00   5581.08</t>
  </si>
  <si>
    <t>216.00  15557.28</t>
  </si>
  <si>
    <t>60.00   8480.76</t>
  </si>
  <si>
    <t>314.00  36577.55</t>
  </si>
  <si>
    <t>17.00   2062.95</t>
  </si>
  <si>
    <t>20.00   2170.50</t>
  </si>
  <si>
    <t>16.30</t>
  </si>
  <si>
    <t>2358.61</t>
  </si>
  <si>
    <t>36.30   4529.11</t>
  </si>
  <si>
    <t>20.00   4960.50</t>
  </si>
  <si>
    <t>5291.20</t>
  </si>
  <si>
    <t>36.00   8126.59</t>
  </si>
  <si>
    <t>7.00    849.45</t>
  </si>
  <si>
    <t>1132.60</t>
  </si>
  <si>
    <t>14.00   1982.05</t>
  </si>
  <si>
    <t>17.00   3314.75</t>
  </si>
  <si>
    <t>4237.67</t>
  </si>
  <si>
    <t>33.30   7552.42</t>
  </si>
  <si>
    <t>33.00   8758.53</t>
  </si>
  <si>
    <t>2123.28</t>
  </si>
  <si>
    <t>39.00   8061.06</t>
  </si>
  <si>
    <t>29.00   5929.92</t>
  </si>
  <si>
    <t>34.00   6750.31</t>
  </si>
  <si>
    <t>23.00   4703.04</t>
  </si>
  <si>
    <t>23.00   4522.06</t>
  </si>
  <si>
    <t>24.00   2982.24</t>
  </si>
  <si>
    <t>1988.16</t>
  </si>
  <si>
    <t>36.00   1491.12</t>
  </si>
  <si>
    <t>72.00   7362.96</t>
  </si>
  <si>
    <t>36.00   1775.52</t>
  </si>
  <si>
    <t>9.00    993.47</t>
  </si>
  <si>
    <t>16.00   2023.73</t>
  </si>
  <si>
    <t>42.00   5114.51</t>
  </si>
  <si>
    <t>22.00   2804.63</t>
  </si>
  <si>
    <t>12.00   1249.44</t>
  </si>
  <si>
    <t>12.00    441.60</t>
  </si>
  <si>
    <t>12.00    892.32</t>
  </si>
  <si>
    <t>257.00  43314.09</t>
  </si>
  <si>
    <t>108.60</t>
  </si>
  <si>
    <t>22918.33</t>
  </si>
  <si>
    <t>96.00   4056.24</t>
  </si>
  <si>
    <t>461.60  66872.61</t>
  </si>
  <si>
    <t>11.00   2657.99</t>
  </si>
  <si>
    <t>1306.74</t>
  </si>
  <si>
    <t>13.00   2687.03</t>
  </si>
  <si>
    <t>MISS P BUWA</t>
  </si>
  <si>
    <t>10.00   1130.10</t>
  </si>
  <si>
    <t>1356.12</t>
  </si>
  <si>
    <t>19.00   2486.22</t>
  </si>
  <si>
    <t>MR S MZONGWANA</t>
  </si>
  <si>
    <t>15.00   2362.95</t>
  </si>
  <si>
    <t>840.16</t>
  </si>
  <si>
    <t>19.00   3203.11</t>
  </si>
  <si>
    <t>7.00    657.72</t>
  </si>
  <si>
    <t>43.00   6808.76</t>
  </si>
  <si>
    <t>3503.02</t>
  </si>
  <si>
    <t>58.00   9034.08</t>
  </si>
  <si>
    <t>18.00   3044.52</t>
  </si>
  <si>
    <t>1578.64</t>
  </si>
  <si>
    <t>25.00   4623.16</t>
  </si>
  <si>
    <t>11.50   1647.55</t>
  </si>
  <si>
    <t>29.50   4692.07</t>
  </si>
  <si>
    <t>36.50   6270.71</t>
  </si>
  <si>
    <t>MS N SEPTEMBER</t>
  </si>
  <si>
    <t>5.50    683.68</t>
  </si>
  <si>
    <t>662.96</t>
  </si>
  <si>
    <t>9.50   1346.64</t>
  </si>
  <si>
    <t>MR TK SANDI</t>
  </si>
  <si>
    <t>4.00    920.88</t>
  </si>
  <si>
    <t>1227.84</t>
  </si>
  <si>
    <t>8.00   2148.72</t>
  </si>
  <si>
    <t>10.00   1996.80</t>
  </si>
  <si>
    <t>10.00   1966.12</t>
  </si>
  <si>
    <t>9.30   1155.62</t>
  </si>
  <si>
    <t>1491.12</t>
  </si>
  <si>
    <t>18.30   2646.74</t>
  </si>
  <si>
    <t>23.30   4073.30</t>
  </si>
  <si>
    <t>2718.96</t>
  </si>
  <si>
    <t>36.30   6761.58</t>
  </si>
  <si>
    <t>24.00   3650.88</t>
  </si>
  <si>
    <t>48.00   5476.32</t>
  </si>
  <si>
    <t>12.00   2104.68</t>
  </si>
  <si>
    <t>36.00   4209.48</t>
  </si>
  <si>
    <t>24.00   3242.88</t>
  </si>
  <si>
    <t>48.00   4864.32</t>
  </si>
  <si>
    <t>56.00   7301.76</t>
  </si>
  <si>
    <t>12.00    884.28</t>
  </si>
  <si>
    <t>12.00   1768.56</t>
  </si>
  <si>
    <t>24.00   2652.84</t>
  </si>
  <si>
    <t>48.00   4792.32</t>
  </si>
  <si>
    <t>24.00   3537.12</t>
  </si>
  <si>
    <t>56.00   7074.24</t>
  </si>
  <si>
    <t>24.00   1510.08</t>
  </si>
  <si>
    <t>24.00   3020.16</t>
  </si>
  <si>
    <t>48.00   4530.24</t>
  </si>
  <si>
    <t>8.00   1726.92</t>
  </si>
  <si>
    <t>24.00   3453.84</t>
  </si>
  <si>
    <t>56.00   6907.80</t>
  </si>
  <si>
    <t>12.00    776.64</t>
  </si>
  <si>
    <t>12.00   1553.16</t>
  </si>
  <si>
    <t>24.00   2329.80</t>
  </si>
  <si>
    <t>24.00   1619.52</t>
  </si>
  <si>
    <t>12.00   1619.52</t>
  </si>
  <si>
    <t>36.00   3239.04</t>
  </si>
  <si>
    <t>24.00   1740.96</t>
  </si>
  <si>
    <t>12.00   1740.96</t>
  </si>
  <si>
    <t>36.00   3481.92</t>
  </si>
  <si>
    <t>56.00   6485.76</t>
  </si>
  <si>
    <t>12.00    780.00</t>
  </si>
  <si>
    <t>24.00   3119.76</t>
  </si>
  <si>
    <t>36.00   3899.76</t>
  </si>
  <si>
    <t>MR LG NGINDANA</t>
  </si>
  <si>
    <t>5.00    606.75</t>
  </si>
  <si>
    <t>60.00   4410.84</t>
  </si>
  <si>
    <t>24.00   3862.32</t>
  </si>
  <si>
    <t>60.00   6759.24</t>
  </si>
  <si>
    <t>24.00   1523.52</t>
  </si>
  <si>
    <t>24.00   3046.80</t>
  </si>
  <si>
    <t>48.00   4570.32</t>
  </si>
  <si>
    <t>48.00   3430.56</t>
  </si>
  <si>
    <t>56.00   5040.96</t>
  </si>
  <si>
    <t>48.00   3047.04</t>
  </si>
  <si>
    <t>12.00   1260.24</t>
  </si>
  <si>
    <t>36.00   2520.48</t>
  </si>
  <si>
    <t>8.00   1201.80</t>
  </si>
  <si>
    <t>36.00   1802.88</t>
  </si>
  <si>
    <t>24.00   2403.60</t>
  </si>
  <si>
    <t>68.00   5408.28</t>
  </si>
  <si>
    <t>53.00  10011.15</t>
  </si>
  <si>
    <t>636.00  42691.20</t>
  </si>
  <si>
    <t>408.00  54514.08</t>
  </si>
  <si>
    <t>1097.00 107216.43</t>
  </si>
  <si>
    <t>PUBLIC HEALTH</t>
  </si>
  <si>
    <t>MS N ONCEYA</t>
  </si>
  <si>
    <t>4.00    452.04</t>
  </si>
  <si>
    <t>602.72</t>
  </si>
  <si>
    <t>8.00   1054.76</t>
  </si>
  <si>
    <t>MR Z MPIYANE</t>
  </si>
  <si>
    <t>3.00    472.59</t>
  </si>
  <si>
    <t>7.00    924.63</t>
  </si>
  <si>
    <t>11.00   1527.35</t>
  </si>
  <si>
    <t>MS TZ MTHWAKO</t>
  </si>
  <si>
    <t>9.50   1048.66</t>
  </si>
  <si>
    <t>17.50   2226.10</t>
  </si>
  <si>
    <t>MR W GORA</t>
  </si>
  <si>
    <t>3.00    364.05</t>
  </si>
  <si>
    <t>MRS P TYUPU</t>
  </si>
  <si>
    <t>9.50   1267.54</t>
  </si>
  <si>
    <t>1423.20</t>
  </si>
  <si>
    <t>17.50   2690.74</t>
  </si>
  <si>
    <t>MR X KUNIRI</t>
  </si>
  <si>
    <t>8.50   1031.48</t>
  </si>
  <si>
    <t>647.20</t>
  </si>
  <si>
    <t>12.50   1678.68</t>
  </si>
  <si>
    <t>MR LB MADINDA</t>
  </si>
  <si>
    <t>5.50    699.85</t>
  </si>
  <si>
    <t>678.64</t>
  </si>
  <si>
    <t>9.50   1378.49</t>
  </si>
  <si>
    <t>MR ET MANTLA</t>
  </si>
  <si>
    <t>MR V NTSHWAXA</t>
  </si>
  <si>
    <t>1.50    182.03</t>
  </si>
  <si>
    <t>14.00   2054.01</t>
  </si>
  <si>
    <t>782.48</t>
  </si>
  <si>
    <t>18.00   2836.49</t>
  </si>
  <si>
    <t>MR LS KEWUTI</t>
  </si>
  <si>
    <t>4.00    660.66</t>
  </si>
  <si>
    <t>880.88</t>
  </si>
  <si>
    <t>8.00   1541.54</t>
  </si>
  <si>
    <t>MRS SN HULUSHE</t>
  </si>
  <si>
    <t>12.00   1324.44</t>
  </si>
  <si>
    <t>588.64</t>
  </si>
  <si>
    <t>16.00   1913.08</t>
  </si>
  <si>
    <t>MS PA LAMANI</t>
  </si>
  <si>
    <t>MRS NJ MAGOBIYANE</t>
  </si>
  <si>
    <t>10.00   1103.85</t>
  </si>
  <si>
    <t>18.00   2281.29</t>
  </si>
  <si>
    <t>MISS NP MTHATHI</t>
  </si>
  <si>
    <t>10.00   1251.03</t>
  </si>
  <si>
    <t>MS NM NASE</t>
  </si>
  <si>
    <t>8.00    883.08</t>
  </si>
  <si>
    <t>12.00   1471.80</t>
  </si>
  <si>
    <t>MRS NF DUDE</t>
  </si>
  <si>
    <t>MRS L ZATHU</t>
  </si>
  <si>
    <t>MR NM MAGOBIYANE</t>
  </si>
  <si>
    <t>13.00   1435.01</t>
  </si>
  <si>
    <t>21.00   2612.45</t>
  </si>
  <si>
    <t>Ms V MAGWALA</t>
  </si>
  <si>
    <t>10.00    917.55</t>
  </si>
  <si>
    <t>978.72</t>
  </si>
  <si>
    <t>18.00   1896.27</t>
  </si>
  <si>
    <t>Mrs MV Mapaling</t>
  </si>
  <si>
    <t>9.50    871.67</t>
  </si>
  <si>
    <t>489.36</t>
  </si>
  <si>
    <t>13.50   1361.03</t>
  </si>
  <si>
    <t>Mr M Tembeni</t>
  </si>
  <si>
    <t>6.00    550.53</t>
  </si>
  <si>
    <t>10.00   1039.89</t>
  </si>
  <si>
    <t>Ms N Kula</t>
  </si>
  <si>
    <t>Ms N Dyonashe</t>
  </si>
  <si>
    <t>11.00   1009.31</t>
  </si>
  <si>
    <t>19.00   1988.03</t>
  </si>
  <si>
    <t>Mrs X Ngindana</t>
  </si>
  <si>
    <t>14.50   1330.45</t>
  </si>
  <si>
    <t>22.50   2309.17</t>
  </si>
  <si>
    <t>Ms XA Sideba</t>
  </si>
  <si>
    <t>Ms N Ncwadi</t>
  </si>
  <si>
    <t>7.00    642.29</t>
  </si>
  <si>
    <t>199.50  21857.83</t>
  </si>
  <si>
    <t>116.00</t>
  </si>
  <si>
    <t>16859.92</t>
  </si>
  <si>
    <t>315.50  38717.75</t>
  </si>
  <si>
    <t>WA     19.00   2722.04</t>
  </si>
  <si>
    <t>764.08</t>
  </si>
  <si>
    <t>23.00   3486.12</t>
  </si>
  <si>
    <t>16.00   2186.16</t>
  </si>
  <si>
    <t>32.00   4694.40</t>
  </si>
  <si>
    <t>13.00   1734.53</t>
  </si>
  <si>
    <t>16.00   2238.72</t>
  </si>
  <si>
    <t>23.00   2661.68</t>
  </si>
  <si>
    <t>16.00   1808.16</t>
  </si>
  <si>
    <t>147.00  19370.31</t>
  </si>
  <si>
    <t>151.00  20134.39</t>
  </si>
  <si>
    <t>MISS JV NZAYO</t>
  </si>
  <si>
    <t>9.50   1361.02</t>
  </si>
  <si>
    <t>1528.16</t>
  </si>
  <si>
    <t>17.50   2889.18</t>
  </si>
  <si>
    <t>MS NP DAVANI</t>
  </si>
  <si>
    <t>19.00   2409.68</t>
  </si>
  <si>
    <t>2705.60</t>
  </si>
  <si>
    <t>35.00   5115.28</t>
  </si>
  <si>
    <t>1105.80 163275.00</t>
  </si>
  <si>
    <t>484.60</t>
  </si>
  <si>
    <t>80635.22</t>
  </si>
  <si>
    <t>1404.00  89808.60</t>
  </si>
  <si>
    <t>732.00  96789.96</t>
  </si>
  <si>
    <t>3726.40 426567.61</t>
  </si>
  <si>
    <t>JAN 25</t>
  </si>
  <si>
    <t>RD MAKANA MUNICIPALITY-SAL</t>
  </si>
  <si>
    <t>2025/03/0(12:07)</t>
  </si>
  <si>
    <t>22.00   4392.96</t>
  </si>
  <si>
    <t>46.00   3760.17</t>
  </si>
  <si>
    <t>24.00   1290.48</t>
  </si>
  <si>
    <t>13.00   4696.38</t>
  </si>
  <si>
    <t>13.00   2555.95</t>
  </si>
  <si>
    <t>24.00   1885.92</t>
  </si>
  <si>
    <t>36.00   3771.84</t>
  </si>
  <si>
    <t>12.00    936.12</t>
  </si>
  <si>
    <t>2354.88</t>
  </si>
  <si>
    <t>24.00   3237.96</t>
  </si>
  <si>
    <t>12.00    509.04</t>
  </si>
  <si>
    <t>21.00   5579.46</t>
  </si>
  <si>
    <t>120.00   7089.72</t>
  </si>
  <si>
    <t>169.00  16121.71</t>
  </si>
  <si>
    <t>44.00   9655.80</t>
  </si>
  <si>
    <t>80.00  11726.90</t>
  </si>
  <si>
    <t>12.00   1230.36</t>
  </si>
  <si>
    <t>36.00   1982.16</t>
  </si>
  <si>
    <t>12.00   1321.32</t>
  </si>
  <si>
    <t>48.00   4204.92</t>
  </si>
  <si>
    <t>48.00   4050.24</t>
  </si>
  <si>
    <t>48.00   4726.32</t>
  </si>
  <si>
    <t>24.00   2273.52</t>
  </si>
  <si>
    <t>48.00   1941.60</t>
  </si>
  <si>
    <t>48.00   2617.68</t>
  </si>
  <si>
    <t>12.00   2049.00</t>
  </si>
  <si>
    <t>48.00   4096.32</t>
  </si>
  <si>
    <t>36.00   1527.12</t>
  </si>
  <si>
    <t>12.00   1017.96</t>
  </si>
  <si>
    <t>48.00   3108.48</t>
  </si>
  <si>
    <t>240.00  14293.44</t>
  </si>
  <si>
    <t>36.00   3599.52</t>
  </si>
  <si>
    <t>276.00  23076.24</t>
  </si>
  <si>
    <t>24.00   1650.72</t>
  </si>
  <si>
    <t>12.00   1650.72</t>
  </si>
  <si>
    <t>36.00   3977.52</t>
  </si>
  <si>
    <t>12.00   2156.52</t>
  </si>
  <si>
    <t>48.00   3771.84</t>
  </si>
  <si>
    <t>48.00   4138.05</t>
  </si>
  <si>
    <t>12.00   1362.12</t>
  </si>
  <si>
    <t>108.00   7818.72</t>
  </si>
  <si>
    <t>24.00   3581.88</t>
  </si>
  <si>
    <t>132.00  14133.09</t>
  </si>
  <si>
    <t>12.00    497.04</t>
  </si>
  <si>
    <t>12.00   1398.48</t>
  </si>
  <si>
    <t>12.00    807.81</t>
  </si>
  <si>
    <t>36.00   2396.16</t>
  </si>
  <si>
    <t>36.00   3072.24</t>
  </si>
  <si>
    <t>60.00   3334.80</t>
  </si>
  <si>
    <t>60.00   5278.53</t>
  </si>
  <si>
    <t>11.00   1334.85</t>
  </si>
  <si>
    <t>12.50   1516.88</t>
  </si>
  <si>
    <t>970.80</t>
  </si>
  <si>
    <t>18.50   2487.68</t>
  </si>
  <si>
    <t>9.00   2446.07</t>
  </si>
  <si>
    <t>1469.78</t>
  </si>
  <si>
    <t>12.00   2555.94</t>
  </si>
  <si>
    <t>15.00   2305.65</t>
  </si>
  <si>
    <t>27.00   3276.45</t>
  </si>
  <si>
    <t>9.00   1092.15</t>
  </si>
  <si>
    <t>656.23</t>
  </si>
  <si>
    <t>12.00   1748.38</t>
  </si>
  <si>
    <t>29.00   8462.93</t>
  </si>
  <si>
    <t>2334.60</t>
  </si>
  <si>
    <t>35.00   7274.62</t>
  </si>
  <si>
    <t>8.00    970.80</t>
  </si>
  <si>
    <t>6.50    867.26</t>
  </si>
  <si>
    <t>22.50   3461.40</t>
  </si>
  <si>
    <t>5.50</t>
  </si>
  <si>
    <t>1128.16</t>
  </si>
  <si>
    <t>28.00   4589.56</t>
  </si>
  <si>
    <t>MR SA MAFANI</t>
  </si>
  <si>
    <t>8.00   1067.40</t>
  </si>
  <si>
    <t>721.57</t>
  </si>
  <si>
    <t>11.00   1788.97</t>
  </si>
  <si>
    <t>12.50   1667.81</t>
  </si>
  <si>
    <t>26.00   3469.05</t>
  </si>
  <si>
    <t>8.50</t>
  </si>
  <si>
    <t>1512.15</t>
  </si>
  <si>
    <t>34.50   4981.20</t>
  </si>
  <si>
    <t>14.00   3804.99</t>
  </si>
  <si>
    <t>3623.80</t>
  </si>
  <si>
    <t>24.00   5374.04</t>
  </si>
  <si>
    <t>5.00    651.53</t>
  </si>
  <si>
    <t>1737.40</t>
  </si>
  <si>
    <t>15.00   2388.93</t>
  </si>
  <si>
    <t>23.00   6251.06</t>
  </si>
  <si>
    <t>23.00   4522.07</t>
  </si>
  <si>
    <t>30.00   5712.75</t>
  </si>
  <si>
    <t>2539.00</t>
  </si>
  <si>
    <t>42.00   8251.75</t>
  </si>
  <si>
    <t>27.00   7338.20</t>
  </si>
  <si>
    <t>4348.56</t>
  </si>
  <si>
    <t>39.00   8454.28</t>
  </si>
  <si>
    <t>28.00   7980.00</t>
  </si>
  <si>
    <t>4560.00</t>
  </si>
  <si>
    <t>40.00   8650.90</t>
  </si>
  <si>
    <t>22.00   2067.12</t>
  </si>
  <si>
    <t>14.00   1315.44</t>
  </si>
  <si>
    <t>501.12</t>
  </si>
  <si>
    <t>18.00   1816.56</t>
  </si>
  <si>
    <t>5.00    469.80</t>
  </si>
  <si>
    <t>19.00   1785.24</t>
  </si>
  <si>
    <t>1127.52</t>
  </si>
  <si>
    <t>28.00   2912.76</t>
  </si>
  <si>
    <t>20.00   1879.20</t>
  </si>
  <si>
    <t>29.00   3006.72</t>
  </si>
  <si>
    <t>13.50   1268.46</t>
  </si>
  <si>
    <t>22.50   2395.98</t>
  </si>
  <si>
    <t>6.00    563.76</t>
  </si>
  <si>
    <t>15.00   1691.28</t>
  </si>
  <si>
    <t>4.00    501.12</t>
  </si>
  <si>
    <t>8.00    734.04</t>
  </si>
  <si>
    <t>421.50  71991.01</t>
  </si>
  <si>
    <t>147.00</t>
  </si>
  <si>
    <t>33055.97</t>
  </si>
  <si>
    <t>568.50  89258.84</t>
  </si>
  <si>
    <t>711.60</t>
  </si>
  <si>
    <t>16.00   2312.70</t>
  </si>
  <si>
    <t>4.00    497.22</t>
  </si>
  <si>
    <t>1325.92</t>
  </si>
  <si>
    <t>12.00   1823.14</t>
  </si>
  <si>
    <t>MR MZ NAZO</t>
  </si>
  <si>
    <t>1609.30</t>
  </si>
  <si>
    <t>5.00   1609.30</t>
  </si>
  <si>
    <t>AJ MABINDISA</t>
  </si>
  <si>
    <t>5.00    809.00</t>
  </si>
  <si>
    <t>MR SC JALI</t>
  </si>
  <si>
    <t>13.00   1739.35</t>
  </si>
  <si>
    <t>1534.80</t>
  </si>
  <si>
    <t>5.00   1534.80</t>
  </si>
  <si>
    <t>19.00</t>
  </si>
  <si>
    <t>4600.30</t>
  </si>
  <si>
    <t>28.00   5692.45</t>
  </si>
  <si>
    <t>19.30   4403.87</t>
  </si>
  <si>
    <t>19.30   3794.60</t>
  </si>
  <si>
    <t>7.00   1841.60</t>
  </si>
  <si>
    <t>12.00   1052.40</t>
  </si>
  <si>
    <t>31.00   4533.36</t>
  </si>
  <si>
    <t>34.10   6911.39</t>
  </si>
  <si>
    <t>12.00    810.72</t>
  </si>
  <si>
    <t>46.10   7515.17</t>
  </si>
  <si>
    <t>6.00   1216.08</t>
  </si>
  <si>
    <t>30.00   2801.11</t>
  </si>
  <si>
    <t>13.00   2966.34</t>
  </si>
  <si>
    <t>61.00   8284.82</t>
  </si>
  <si>
    <t>17.40   3846.62</t>
  </si>
  <si>
    <t>29.40   5614.90</t>
  </si>
  <si>
    <t>6.00   1369.08</t>
  </si>
  <si>
    <t>30.00   3005.11</t>
  </si>
  <si>
    <t>7.00   1547.49</t>
  </si>
  <si>
    <t>55.00   6681.96</t>
  </si>
  <si>
    <t>14.00   3094.98</t>
  </si>
  <si>
    <t>38.00   4716.79</t>
  </si>
  <si>
    <t>14.00   2642.64</t>
  </si>
  <si>
    <t>38.00   4152.72</t>
  </si>
  <si>
    <t>6.00   1326.42</t>
  </si>
  <si>
    <t>18.00   2063.95</t>
  </si>
  <si>
    <t>7.00   1511.06</t>
  </si>
  <si>
    <t>55.00   6557.16</t>
  </si>
  <si>
    <t>12.00    870.48</t>
  </si>
  <si>
    <t>12.00   1095.84</t>
  </si>
  <si>
    <t>6.00   1275.03</t>
  </si>
  <si>
    <t>24.00   1700.16</t>
  </si>
  <si>
    <t>30.00   3781.27</t>
  </si>
  <si>
    <t>13.00   2634.84</t>
  </si>
  <si>
    <t>61.00   7468.82</t>
  </si>
  <si>
    <t>48.00   3120.00</t>
  </si>
  <si>
    <t>31.10   7507.38</t>
  </si>
  <si>
    <t>12.00    965.64</t>
  </si>
  <si>
    <t>43.10   7060.60</t>
  </si>
  <si>
    <t>32.00   3046.92</t>
  </si>
  <si>
    <t>6.00   1142.55</t>
  </si>
  <si>
    <t>30.00   2666.07</t>
  </si>
  <si>
    <t>24.00   1715.28</t>
  </si>
  <si>
    <t>56.00   4410.84</t>
  </si>
  <si>
    <t>12.00    630.12</t>
  </si>
  <si>
    <t>1.30    204.79</t>
  </si>
  <si>
    <t>13.30    834.91</t>
  </si>
  <si>
    <t>6.00    923.04</t>
  </si>
  <si>
    <t>24.00   1230.72</t>
  </si>
  <si>
    <t>30.00   2829.84</t>
  </si>
  <si>
    <t>34.10   5122.67</t>
  </si>
  <si>
    <t>12.00    600.96</t>
  </si>
  <si>
    <t>46.10   5723.63</t>
  </si>
  <si>
    <t>264.30  54271.51</t>
  </si>
  <si>
    <t>636.00  41750.16</t>
  </si>
  <si>
    <t>120.00  17249.64</t>
  </si>
  <si>
    <t>1020.30 112155.39</t>
  </si>
  <si>
    <t>4.00    602.72</t>
  </si>
  <si>
    <t>4.00    630.12</t>
  </si>
  <si>
    <t>1680.32</t>
  </si>
  <si>
    <t>12.00   2310.44</t>
  </si>
  <si>
    <t>2283.04</t>
  </si>
  <si>
    <t>16.00   2913.16</t>
  </si>
  <si>
    <t>4.00    441.54</t>
  </si>
  <si>
    <t>12.00   1618.98</t>
  </si>
  <si>
    <t>4.00    965.58</t>
  </si>
  <si>
    <t>2896.74</t>
  </si>
  <si>
    <t>13.00   3862.32</t>
  </si>
  <si>
    <t>848.30</t>
  </si>
  <si>
    <t>5.00    848.30</t>
  </si>
  <si>
    <t>10.00   1213.50</t>
  </si>
  <si>
    <t>1618.00</t>
  </si>
  <si>
    <t>20.00   2831.50</t>
  </si>
  <si>
    <t>MS LC YILANI</t>
  </si>
  <si>
    <t>4.00    485.40</t>
  </si>
  <si>
    <t>8.00   1132.60</t>
  </si>
  <si>
    <t>4.00    782.48</t>
  </si>
  <si>
    <t>1101.10</t>
  </si>
  <si>
    <t>5.00   1101.10</t>
  </si>
  <si>
    <t>MR ZE NZWANA</t>
  </si>
  <si>
    <t>4.00    441.48</t>
  </si>
  <si>
    <t>8.00   1030.12</t>
  </si>
  <si>
    <t>4.00    588.72</t>
  </si>
  <si>
    <t>5.00    735.90</t>
  </si>
  <si>
    <t>4.00    367.02</t>
  </si>
  <si>
    <t>12.00   1345.74</t>
  </si>
  <si>
    <t>Mr ER Elburg</t>
  </si>
  <si>
    <t>611.70</t>
  </si>
  <si>
    <t>5.00    611.70</t>
  </si>
  <si>
    <t>Mr K Jela</t>
  </si>
  <si>
    <t>Mr L Sakata</t>
  </si>
  <si>
    <t>580.40</t>
  </si>
  <si>
    <t>5.00    580.40</t>
  </si>
  <si>
    <t>58.00   6707.22</t>
  </si>
  <si>
    <t>27071.36</t>
  </si>
  <si>
    <t>234.00  33778.58</t>
  </si>
  <si>
    <t>2.00    321.86</t>
  </si>
  <si>
    <t>2.00    340.64</t>
  </si>
  <si>
    <t>4.00    573.06</t>
  </si>
  <si>
    <t>12.00   2101.22</t>
  </si>
  <si>
    <t>8.00   1014.60</t>
  </si>
  <si>
    <t>24.00   3720.20</t>
  </si>
  <si>
    <t>882.80 159209.54</t>
  </si>
  <si>
    <t>406.00</t>
  </si>
  <si>
    <t>75286.11</t>
  </si>
  <si>
    <t>1224.00  78257.16</t>
  </si>
  <si>
    <t>206.00  28569.98</t>
  </si>
  <si>
    <t>2718.80 330275.93</t>
  </si>
  <si>
    <t>FEB 25</t>
  </si>
  <si>
    <t>MARCH 25</t>
  </si>
  <si>
    <t>2025/03/2( 9:22)</t>
  </si>
  <si>
    <t>24.00   1341.36</t>
  </si>
  <si>
    <t>24.00   1792.08</t>
  </si>
  <si>
    <t>24.00   1309.92</t>
  </si>
  <si>
    <t>24.00   1914.24</t>
  </si>
  <si>
    <t>12.00    492.72</t>
  </si>
  <si>
    <t>12.00    516.60</t>
  </si>
  <si>
    <t>120.00   7196.28</t>
  </si>
  <si>
    <t>120.00   7647.00</t>
  </si>
  <si>
    <t>24.00   1960.08</t>
  </si>
  <si>
    <t>37.00   5509.49</t>
  </si>
  <si>
    <t>805.28</t>
  </si>
  <si>
    <t>46.00   6314.77</t>
  </si>
  <si>
    <t>70.00   8274.85</t>
  </si>
  <si>
    <t>36.00   1344.60</t>
  </si>
  <si>
    <t>36.00   1795.32</t>
  </si>
  <si>
    <t>12.00   1277.76</t>
  </si>
  <si>
    <t>36.00   2940.12</t>
  </si>
  <si>
    <t>36.00   3616.20</t>
  </si>
  <si>
    <t>12.00    670.68</t>
  </si>
  <si>
    <t>12.00   1459.44</t>
  </si>
  <si>
    <t>29.00   3417.80</t>
  </si>
  <si>
    <t>1728.54</t>
  </si>
  <si>
    <t>62.00   5146.34</t>
  </si>
  <si>
    <t>.00    676.08</t>
  </si>
  <si>
    <t>24.00   2297.52</t>
  </si>
  <si>
    <t>36.00   3037.68</t>
  </si>
  <si>
    <t>36.00   6075.00</t>
  </si>
  <si>
    <t>72.00  10014.12</t>
  </si>
  <si>
    <t>29.00   5540.16</t>
  </si>
  <si>
    <t>35.00</t>
  </si>
  <si>
    <t>2801.92</t>
  </si>
  <si>
    <t>64.00   7864.20</t>
  </si>
  <si>
    <t>21.00   2525.99</t>
  </si>
  <si>
    <t>3047.22</t>
  </si>
  <si>
    <t>42.00   5573.21</t>
  </si>
  <si>
    <t>5.00    601.43</t>
  </si>
  <si>
    <t>16.00   1924.56</t>
  </si>
  <si>
    <t>1283.04</t>
  </si>
  <si>
    <t>24.00   3207.60</t>
  </si>
  <si>
    <t>48.00   2558.40</t>
  </si>
  <si>
    <t>48.00   3459.84</t>
  </si>
  <si>
    <t>12.00   1418.04</t>
  </si>
  <si>
    <t>24.00    896.40</t>
  </si>
  <si>
    <t>24.00   1572.48</t>
  </si>
  <si>
    <t>100.00  14009.94</t>
  </si>
  <si>
    <t>97.00</t>
  </si>
  <si>
    <t>8860.72</t>
  </si>
  <si>
    <t>216.00  13810.32</t>
  </si>
  <si>
    <t>449.00  50053.02</t>
  </si>
  <si>
    <t>24.00   1675.44</t>
  </si>
  <si>
    <t>24.00   2576.88</t>
  </si>
  <si>
    <t>24.00   2815.68</t>
  </si>
  <si>
    <t>48.00   3242.88</t>
  </si>
  <si>
    <t>48.00   3956.52</t>
  </si>
  <si>
    <t>180.00  13015.56</t>
  </si>
  <si>
    <t>180.00  17560.32</t>
  </si>
  <si>
    <t>36.00   8928.90</t>
  </si>
  <si>
    <t>1322.80</t>
  </si>
  <si>
    <t>45.00   8126.59</t>
  </si>
  <si>
    <t>28.00   3136.98</t>
  </si>
  <si>
    <t>1195.04</t>
  </si>
  <si>
    <t>36.00   4332.02</t>
  </si>
  <si>
    <t>36.00   1513.80</t>
  </si>
  <si>
    <t>36.00   2527.92</t>
  </si>
  <si>
    <t>.00    901.44</t>
  </si>
  <si>
    <t>17.00   1904.60</t>
  </si>
  <si>
    <t>23.00</t>
  </si>
  <si>
    <t>3435.74</t>
  </si>
  <si>
    <t>40.00   5340.34</t>
  </si>
  <si>
    <t>22.00   2464.77</t>
  </si>
  <si>
    <t>1344.42</t>
  </si>
  <si>
    <t>31.00   3809.19</t>
  </si>
  <si>
    <t>31.00   3473.09</t>
  </si>
  <si>
    <t>41.00   4817.51</t>
  </si>
  <si>
    <t>134.00  19908.34</t>
  </si>
  <si>
    <t>59.00</t>
  </si>
  <si>
    <t>8642.42</t>
  </si>
  <si>
    <t>229.00  30531.09</t>
  </si>
  <si>
    <t>12.00   1068.12</t>
  </si>
  <si>
    <t>8.00   1645.68</t>
  </si>
  <si>
    <t>36.00   2468.52</t>
  </si>
  <si>
    <t>44.00   4114.20</t>
  </si>
  <si>
    <t>24.00   1645.68</t>
  </si>
  <si>
    <t>8.00   1852.80</t>
  </si>
  <si>
    <t>12.00    926.40</t>
  </si>
  <si>
    <t>20.00   2779.20</t>
  </si>
  <si>
    <t>8.00   1795.08</t>
  </si>
  <si>
    <t>36.00   2692.80</t>
  </si>
  <si>
    <t>44.00   4487.88</t>
  </si>
  <si>
    <t>24.00   1852.80</t>
  </si>
  <si>
    <t>12.00    897.60</t>
  </si>
  <si>
    <t>24.00   1795.20</t>
  </si>
  <si>
    <t>32.00   3590.28</t>
  </si>
  <si>
    <t>12.00    766.32</t>
  </si>
  <si>
    <t>12.00    876.48</t>
  </si>
  <si>
    <t>12.00    788.28</t>
  </si>
  <si>
    <t>24.00   1643.76</t>
  </si>
  <si>
    <t>8.00   1767.00</t>
  </si>
  <si>
    <t>24.00   1767.12</t>
  </si>
  <si>
    <t>32.00   3534.12</t>
  </si>
  <si>
    <t>12.00    822.84</t>
  </si>
  <si>
    <t>20.00   2468.52</t>
  </si>
  <si>
    <t>24.00   1583.28</t>
  </si>
  <si>
    <t>24.00   1279.20</t>
  </si>
  <si>
    <t>8.00   1960.08</t>
  </si>
  <si>
    <t>44.00   4900.20</t>
  </si>
  <si>
    <t>8.00   1546.32</t>
  </si>
  <si>
    <t>24.00   1546.32</t>
  </si>
  <si>
    <t>32.00   3092.64</t>
  </si>
  <si>
    <t>36.00   2611.80</t>
  </si>
  <si>
    <t>8.00   1279.20</t>
  </si>
  <si>
    <t>12.00    639.60</t>
  </si>
  <si>
    <t>20.00   1918.80</t>
  </si>
  <si>
    <t>32.00   2558.40</t>
  </si>
  <si>
    <t>36.00   2319.48</t>
  </si>
  <si>
    <t>8.00   1249.20</t>
  </si>
  <si>
    <t>24.00   1249.20</t>
  </si>
  <si>
    <t>32.00   2498.40</t>
  </si>
  <si>
    <t>8.00   1219.92</t>
  </si>
  <si>
    <t>36.00   1829.88</t>
  </si>
  <si>
    <t>44.00   3049.80</t>
  </si>
  <si>
    <t>104.00  20581.56</t>
  </si>
  <si>
    <t>612.00  41013.12</t>
  </si>
  <si>
    <t>716.00  61594.68</t>
  </si>
  <si>
    <t>4.00    533.70</t>
  </si>
  <si>
    <t>12.00   1956.90</t>
  </si>
  <si>
    <t>379.00  60543.03</t>
  </si>
  <si>
    <t>173.00</t>
  </si>
  <si>
    <t>19731.62</t>
  </si>
  <si>
    <t>1248.00  81475.20</t>
  </si>
  <si>
    <t>1836.00 181034.62</t>
  </si>
  <si>
    <t>04 MAKANA MUN</t>
  </si>
  <si>
    <t>ICIPALITY-TEMP</t>
  </si>
  <si>
    <t>OVERIME HOURS REP</t>
  </si>
  <si>
    <t>ORT                  PRINTED ON 2025/03/2( 9:23)  FOR 2025/03/2</t>
  </si>
  <si>
    <t>AGE     1</t>
  </si>
  <si>
    <t>STA</t>
  </si>
  <si>
    <t>TUTORY O/T</t>
  </si>
  <si>
    <t>_______________________________________________________________</t>
  </si>
  <si>
    <t>1.5           O/T @ SUN          O/T @ 1.0            O/T P/H</t>
  </si>
  <si>
    <t>| SUN (SHI</t>
  </si>
  <si>
    <t>FT)</t>
  </si>
  <si>
    <t>P/H (SHIF</t>
  </si>
  <si>
    <t>T)     |</t>
  </si>
  <si>
    <t>| T/HRS     O/T TOT|  ESS SERV</t>
  </si>
  <si>
    <t>AMOUNT     HOURS    AMOUNT     HOURS    AMOUNT     HOURS</t>
  </si>
  <si>
    <t>10/10/01/6000</t>
  </si>
  <si>
    <t>/000            MR S.E MORRIS</t>
  </si>
  <si>
    <t>21.00       .00     42.00       .00                 .00</t>
  </si>
  <si>
    <t>.00   5622.55</t>
  </si>
  <si>
    <t>-----------------------------</t>
  </si>
  <si>
    <t>---------------------------------------------------------------</t>
  </si>
  <si>
    <t>------------------------------</t>
  </si>
  <si>
    <t>/000</t>
  </si>
  <si>
    <t>40/10/60/6000</t>
  </si>
  <si>
    <t>/000            MS S CANGWENI</t>
  </si>
  <si>
    <t>.00       .00       .00       .00                 .00</t>
  </si>
  <si>
    <t>.00   1101.24</t>
  </si>
  <si>
    <t>/000            MR S DLABONGO</t>
  </si>
  <si>
    <t>.00   2231.64</t>
  </si>
  <si>
    <t>/000            MR S GORA</t>
  </si>
  <si>
    <t>.00    367.08</t>
  </si>
  <si>
    <t>/000            MR X MADINDA</t>
  </si>
  <si>
    <t>/000            MR M MAKILE</t>
  </si>
  <si>
    <t>/000            MR S MASETI</t>
  </si>
  <si>
    <t>.00    743.88</t>
  </si>
  <si>
    <t>/000            MR N NKOSI</t>
  </si>
  <si>
    <t>/000            MR M NOJOKO</t>
  </si>
  <si>
    <t>192.00</t>
  </si>
  <si>
    <t>.00   7380.48</t>
  </si>
  <si>
    <t>01/10/40/01/6</t>
  </si>
  <si>
    <t>694/000         MR P XAKEKILE</t>
  </si>
  <si>
    <t>694/000</t>
  </si>
  <si>
    <t>TOTALS ------</t>
  </si>
  <si>
    <t>.00  13746.91</t>
  </si>
  <si>
    <t>APRIL 25</t>
  </si>
  <si>
    <t>OVERIME HOURS REPORT                  PRINTED ON 2025/04/3(10:36)  FOR 2025/04/25</t>
  </si>
  <si>
    <t>________________________________________________________________________________</t>
  </si>
  <si>
    <t>______________________________________</t>
  </si>
  <si>
    <t>|    O/T @ 1.5           O/T @ SUN          O/T @ 1.0            O/T P/H       |</t>
  </si>
  <si>
    <t>| SUN (SHIFT)        P/H (SHIFT)     |</t>
  </si>
  <si>
    <t>EMPLOYEE NAME           HOURS    AMOUNT     HOURS    AMOUNT     HOURS    AMOUNT     HOURS    AMOUNT</t>
  </si>
  <si>
    <t>HOURS    AMOUNT     HOURS    AMOUNT</t>
  </si>
  <si>
    <t>MR MV TABATA             7.00    925.79     28.00   4937.52       .00                 .00</t>
  </si>
  <si>
    <t>.00       .00       .00       .00</t>
  </si>
  <si>
    <t>35.00   5863.31</t>
  </si>
  <si>
    <t>MR E SIAS                6.00    629.19       .00       .00       .00                 .00</t>
  </si>
  <si>
    <t>6.00    629.19</t>
  </si>
  <si>
    <t>------------------------------------------------------------------------------------------------------</t>
  </si>
  <si>
    <t>13.00   1554.98     28.00   4937.52       .00                 .00</t>
  </si>
  <si>
    <t>41.00   6492.50</t>
  </si>
  <si>
    <t>MR S THETHANI           44.00   8106.60       .00       .00       .00                 .00</t>
  </si>
  <si>
    <t>24.00   1621.44       .00       .00</t>
  </si>
  <si>
    <t>68.00   9485.90</t>
  </si>
  <si>
    <t>44.00   8106.60       .00       .00       .00                 .00</t>
  </si>
  <si>
    <t>MR M MZIZI                .00       .00       .00       .00       .00                 .00</t>
  </si>
  <si>
    <t>24.00   1341.36       .00       .00</t>
  </si>
  <si>
    <t>24.00   2242.80</t>
  </si>
  <si>
    <t>MR SC NZWANA              .00       .00       .00       .00       .00                 .00</t>
  </si>
  <si>
    <t>12.00    654.96       .00       .00</t>
  </si>
  <si>
    <t>12.00    654.96</t>
  </si>
  <si>
    <t>MR SG NKOLONGO            .00       .00       .00       .00       .00                 .00</t>
  </si>
  <si>
    <t>MRS S SOMAGU              .00       .00       .00       .00       .00                 .00</t>
  </si>
  <si>
    <t>24.00   1914.24     12.00   1914.24</t>
  </si>
  <si>
    <t>36.00   3828.48</t>
  </si>
  <si>
    <t>MR L PLANGA               .00       .00       .00       .00       .00                 .00</t>
  </si>
  <si>
    <t>24.00    985.44       .00       .00</t>
  </si>
  <si>
    <t>24.00   1886.88</t>
  </si>
  <si>
    <t>MR MS MAZUNGULA           .00       .00       .00       .00       .00                 .00</t>
  </si>
  <si>
    <t>36.00   1549.80     12.00   1033.20</t>
  </si>
  <si>
    <t>48.00   2583.00</t>
  </si>
  <si>
    <t>.00       .00       .00       .00       .00                 .00</t>
  </si>
  <si>
    <t>144.00   8067.24     24.00   2947.44</t>
  </si>
  <si>
    <t>168.00  12817.56</t>
  </si>
  <si>
    <t>MR R FRANCIS            44.00  13475.55       .00       .00       .00                 .00</t>
  </si>
  <si>
    <t>44.00   7864.46</t>
  </si>
  <si>
    <t>MR N KRIEL               5.00    744.53      3.00    805.28       .00                 .00</t>
  </si>
  <si>
    <t>8.00   1549.81</t>
  </si>
  <si>
    <t>49.00  14220.08      3.00    805.28       .00                 .00</t>
  </si>
  <si>
    <t>52.00   9414.27</t>
  </si>
  <si>
    <t>MR A ALBANY               .00       .00       .00       .00       .00                 .00</t>
  </si>
  <si>
    <t>24.00    896.40       .00       .00</t>
  </si>
  <si>
    <t>24.00   1797.84</t>
  </si>
  <si>
    <t>MR MM MAKOMBE            6.00   1275.12       .00       .00       .00                 .00</t>
  </si>
  <si>
    <t>6.00   1275.12</t>
  </si>
  <si>
    <t>MR ZP DAVANE              .00       .00       .00       .00       .00                 .00</t>
  </si>
  <si>
    <t>12.00   1184.88     12.00   2369.64</t>
  </si>
  <si>
    <t>24.00   4455.96</t>
  </si>
  <si>
    <t>MR SM HANI                .00       .00       .00       .00       .00                 .00</t>
  </si>
  <si>
    <t>48.00   3920.16     12.00   1960.08</t>
  </si>
  <si>
    <t>60.00   6669.00</t>
  </si>
  <si>
    <t>MR TJ JILANA              .00       .00       .00       .00       .00                 .00</t>
  </si>
  <si>
    <t>48.00   2682.72       .00       .00</t>
  </si>
  <si>
    <t>48.00   3471.48</t>
  </si>
  <si>
    <t>MS KM MADINDA             .00       .00       .00       .00       .00                 .00</t>
  </si>
  <si>
    <t>48.00   4110.72       .00       .00</t>
  </si>
  <si>
    <t>48.00   4786.80</t>
  </si>
  <si>
    <t>MR H MARAMBANA            .00       .00       .00       .00       .00                 .00</t>
  </si>
  <si>
    <t>24.00   2522.88</t>
  </si>
  <si>
    <t>MR A HELENI               .00       .00       .00       .00       .00                 .00</t>
  </si>
  <si>
    <t>48.00   1970.88       .00       .00</t>
  </si>
  <si>
    <t>48.00   2646.96</t>
  </si>
  <si>
    <t>MR T BAVUMA               .00       .00       .00       .00       .00                 .00</t>
  </si>
  <si>
    <t>MR J LEON               16.50   3343.97       .00       .00       .00                 .00</t>
  </si>
  <si>
    <t>16.50   3243.98</t>
  </si>
  <si>
    <t>MR X SODLADLA           21.00   2352.74     35.00   2838.22       .00                 .00</t>
  </si>
  <si>
    <t>56.00   5190.96</t>
  </si>
  <si>
    <t>MR AS BOTILE              .00       .00       .00       .00       .00                 .00</t>
  </si>
  <si>
    <t>12.00    639.60     12.00   1279.20</t>
  </si>
  <si>
    <t>24.00   2820.24</t>
  </si>
  <si>
    <t>MR M SOLANI               .00       .00       .00       .00       .00                 .00</t>
  </si>
  <si>
    <t>48.00   3242.88       .00       .00</t>
  </si>
  <si>
    <t>48.00   4144.32</t>
  </si>
  <si>
    <t>MR OO MBOMBO              .00       .00       .00       .00       .00                 .00</t>
  </si>
  <si>
    <t>48.00   2066.40       .00       .00</t>
  </si>
  <si>
    <t>48.00   2855.16</t>
  </si>
  <si>
    <t>MS N FIHLANI            30.00   3361.05     12.00   1493.80       .00                 .00</t>
  </si>
  <si>
    <t>42.00   5756.29</t>
  </si>
  <si>
    <t>73.50  10332.88     47.00   4332.02       .00                 .00</t>
  </si>
  <si>
    <t>372.00  22989.48     48.00   6642.12</t>
  </si>
  <si>
    <t>540.50  52422.15</t>
  </si>
  <si>
    <t>MR ZR ADAM                .00       .00       .00       .00       .00                 .00</t>
  </si>
  <si>
    <t>36.00   2513.16     12.00   1675.44</t>
  </si>
  <si>
    <t>48.00   4752.00</t>
  </si>
  <si>
    <t>MS N GONGQOBE             .00       .00       .00       .00       .00                 .00</t>
  </si>
  <si>
    <t>12.00    980.04     12.00   1960.08</t>
  </si>
  <si>
    <t>24.00   3841.56</t>
  </si>
  <si>
    <t>MR ME BANISI              .00       .00       .00       .00       .00                 .00</t>
  </si>
  <si>
    <t>MR MN MANTLA             4.00    810.66      4.00   1080.88       .00                 .00</t>
  </si>
  <si>
    <t>12.00    810.72     12.00   1621.32</t>
  </si>
  <si>
    <t>32.00   5168.51</t>
  </si>
  <si>
    <t>4.00    810.66      4.00   1080.88       .00                 .00</t>
  </si>
  <si>
    <t>84.00   5925.36     36.00   5256.84</t>
  </si>
  <si>
    <t>128.00  16284.95</t>
  </si>
  <si>
    <t>MR LL BASIE             27.00   3518.24      7.00   1216.18       .00                 .00</t>
  </si>
  <si>
    <t>34.00   4734.42</t>
  </si>
  <si>
    <t>MR S JACK               14.00   1724.31     21.00   3448.62       .00                 .00</t>
  </si>
  <si>
    <t>35.00   5172.93</t>
  </si>
  <si>
    <t>MR L MLOLA              28.00   8293.75      5.00   1974.70       .00                 .00</t>
  </si>
  <si>
    <t>33.00   6815.85</t>
  </si>
  <si>
    <t>MR C BASSON             36.00   7471.44     17.50   1106.88       .00                 .00</t>
  </si>
  <si>
    <t>53.50   8126.56</t>
  </si>
  <si>
    <t>F HLANGANA                .00       .00       .00       .00       .00                 .00</t>
  </si>
  <si>
    <t>12.00    504.60     12.00   1009.08</t>
  </si>
  <si>
    <t>24.00   2640.48</t>
  </si>
  <si>
    <t>MS N KAYINGANA          12.00   1344.42     12.00   1792.56       .00                 .00</t>
  </si>
  <si>
    <t>48.00   1792.80     12.00    896.28</t>
  </si>
  <si>
    <t>84.00   6389.46</t>
  </si>
  <si>
    <t>MRS N MANTLA              .00       .00       .00       .00       .00                 .00</t>
  </si>
  <si>
    <t>12.00    448.20     12.00    896.28</t>
  </si>
  <si>
    <t>24.00   2245.92</t>
  </si>
  <si>
    <t>MRS NJ SUKULA             .00       .00       .00       .00       .00                 .00</t>
  </si>
  <si>
    <t>MR S GQOSHA             19.00   2128.66       .00       .00       .00                 .00</t>
  </si>
  <si>
    <t>19.00   2128.66</t>
  </si>
  <si>
    <t>MR S NQEBE                .00       .00       .00       .00       .00                 .00</t>
  </si>
  <si>
    <t>MS NT JACK-XHALI          .00       .00       .00       .00       .00                 .00</t>
  </si>
  <si>
    <t>136.00  24480.82     62.50   9538.94       .00                 .00</t>
  </si>
  <si>
    <t>156.00   7333.08     48.00   3697.92</t>
  </si>
  <si>
    <t>402.50  46442.36</t>
  </si>
  <si>
    <t>MR VD VATELA              .00       .00       .00       .00       .00                 .00</t>
  </si>
  <si>
    <t>12.00    926.40       .00       .00</t>
  </si>
  <si>
    <t>MR FM MAPALING           1.20    320.44       .00       .00       .00                 .00</t>
  </si>
  <si>
    <t>36.00   3204.36       .00       .00</t>
  </si>
  <si>
    <t>37.20   3440.29</t>
  </si>
  <si>
    <t>MR GH FELIX               .00       .00       .00       .00       .00                 .00</t>
  </si>
  <si>
    <t>24.00   1645.68       .00       .00</t>
  </si>
  <si>
    <t>MR M MANKAYI              .00       .00       .00       .00       .00                 .00</t>
  </si>
  <si>
    <t>24.00   2086.08     12.00   2086.08</t>
  </si>
  <si>
    <t>36.00   4172.16</t>
  </si>
  <si>
    <t>MR MR NTSHO              8.40   1945.44       .00       .00       .00                 .00</t>
  </si>
  <si>
    <t>48.00   3705.60       .00       .00</t>
  </si>
  <si>
    <t>56.40   5651.04</t>
  </si>
  <si>
    <t>MR TJ SMAYILE            8.00   1795.08       .00       .00       .00                 .00</t>
  </si>
  <si>
    <t>24.00   1795.20     12.00   1795.08</t>
  </si>
  <si>
    <t>44.00   5385.36</t>
  </si>
  <si>
    <t>MISS N NGQAKAYI           .00       .00       .00       .00       .00                 .00</t>
  </si>
  <si>
    <t>24.00   1852.80     12.00   1852.80</t>
  </si>
  <si>
    <t>36.00   3705.60</t>
  </si>
  <si>
    <t>MR MEB BOOI              1.20    243.20       .00       .00       .00                 .00</t>
  </si>
  <si>
    <t>25.20   1861.05</t>
  </si>
  <si>
    <t>MR AT BOMA                .00       .00       .00       .00       .00                 .00</t>
  </si>
  <si>
    <t>36.00   2692.80       .00       .00</t>
  </si>
  <si>
    <t>MR MM MANCAM             8.00   1795.08       .00       .00       .00                 .00</t>
  </si>
  <si>
    <t>MR M MARAWU              8.00   1532.64       .00       .00       .00                 .00</t>
  </si>
  <si>
    <t>24.00   1532.64     12.00   1532.64</t>
  </si>
  <si>
    <t>44.00   4597.92</t>
  </si>
  <si>
    <t>MRS PL MBANE              .00       .00       .00       .00       .00                 .00</t>
  </si>
  <si>
    <t>5.20    388.96       .00       .00</t>
  </si>
  <si>
    <t>5.20    388.96</t>
  </si>
  <si>
    <t>MS NP NTLANJENI          1.20    341.32       .00       .00       .00                 .00</t>
  </si>
  <si>
    <t>48.00   4550.88       .00       .00</t>
  </si>
  <si>
    <t>49.20   4786.81</t>
  </si>
  <si>
    <t>MR ZC NDOLO               .00       .00       .00       .00       .00                 .00</t>
  </si>
  <si>
    <t>12.00    788.28       .00       .00</t>
  </si>
  <si>
    <t>MR NA SCHEEPERS           .00       .00       .00       .00       .00                 .00</t>
  </si>
  <si>
    <t>24.00   2086.08       .00       .00</t>
  </si>
  <si>
    <t>24.00   2086.08</t>
  </si>
  <si>
    <t>MR QW SKEYI               .00       .00       .00       .00       .00                 .00</t>
  </si>
  <si>
    <t>24.00   1725.60       .00       .00</t>
  </si>
  <si>
    <t>24.00   1725.60</t>
  </si>
  <si>
    <t>MS NVM MKELE             8.40   1727.96       .00       .00       .00                 .00</t>
  </si>
  <si>
    <t>48.00   3291.36       .00       .00</t>
  </si>
  <si>
    <t>56.40   5019.32</t>
  </si>
  <si>
    <t>MR JI POTBERG             .00       .00       .00       .00       .00                 .00</t>
  </si>
  <si>
    <t>36.00   2374.92     12.00   1583.28</t>
  </si>
  <si>
    <t>48.00   3958.20</t>
  </si>
  <si>
    <t>MS T SOBIKWA              .00       .00       .00       .00       .00                 .00</t>
  </si>
  <si>
    <t>36.00   2012.04     12.00   1341.24</t>
  </si>
  <si>
    <t>48.00   3353.28</t>
  </si>
  <si>
    <t>MRS NJ SOMEKETA           .00       .00       .00       .00       .00                 .00</t>
  </si>
  <si>
    <t>24.00   2369.76     12.00   2369.64</t>
  </si>
  <si>
    <t>36.00   4739.40</t>
  </si>
  <si>
    <t>MR T KASPER               .00       .00       .00       .00       .00                 .00</t>
  </si>
  <si>
    <t>24.00   1546.32     12.00   1546.32</t>
  </si>
  <si>
    <t>36.00   3092.64</t>
  </si>
  <si>
    <t>MR D MKHAZA              8.00   1546.32       .00       .00       .00                 .00</t>
  </si>
  <si>
    <t>44.00   4638.96</t>
  </si>
  <si>
    <t>MRS VJ JEZI              8.00   1279.20       .00       .00       .00                 .00</t>
  </si>
  <si>
    <t>48.00   2558.40       .00       .00</t>
  </si>
  <si>
    <t>56.00   3837.60</t>
  </si>
  <si>
    <t>MR NT TLANJENI            .00       .00       .00       .00       .00                 .00</t>
  </si>
  <si>
    <t>48.00   3092.64       .00       .00</t>
  </si>
  <si>
    <t>48.00   3092.64</t>
  </si>
  <si>
    <t>MS NC HAARMANS           8.00   1279.20       .00       .00       .00                 .00</t>
  </si>
  <si>
    <t>24.00   1279.20     12.00   1279.20</t>
  </si>
  <si>
    <t>44.00   3837.60</t>
  </si>
  <si>
    <t>MR BL LOMBO               .00       .00       .00       .00       .00                 .00</t>
  </si>
  <si>
    <t>MR AJ BOBATYANI           .00       .00       .00       .00       .00                 .00</t>
  </si>
  <si>
    <t>MR UJ MKHAZA            11.00   1844.21       .00       .00       .00                 .00</t>
  </si>
  <si>
    <t>11.00   1844.21</t>
  </si>
  <si>
    <t>79.40  15650.09       .00       .00       .00                 .00</t>
  </si>
  <si>
    <t>773.20  55151.68    132.00  18727.68</t>
  </si>
  <si>
    <t>984.60  89335.96</t>
  </si>
  <si>
    <t>MS NZ MPAMBANI            .00       .00       .00       .00       .00                 .00</t>
  </si>
  <si>
    <t>2.00    131.94       .00       .00</t>
  </si>
  <si>
    <t>2.00    160.11</t>
  </si>
  <si>
    <t>MR SE KULA              20.00   2773.50      4.00    739.60       .00                 .00</t>
  </si>
  <si>
    <t>24.00   3513.10</t>
  </si>
  <si>
    <t>MR DP ZANI              30.00   4063.05      4.00    722.32       .00                 .00</t>
  </si>
  <si>
    <t>34.00   4785.37</t>
  </si>
  <si>
    <t>MR NG GEORGE            17.00   1996.91      4.00    626.48       .00                 .00</t>
  </si>
  <si>
    <t>21.00   2623.39</t>
  </si>
  <si>
    <t>67.00   8833.46     12.00   2088.40       .00                 .00</t>
  </si>
  <si>
    <t>79.00  10921.86</t>
  </si>
  <si>
    <t>MR L MALETHE             3.00    369.50       .00       .00       .00                 .00</t>
  </si>
  <si>
    <t>3.00    369.50</t>
  </si>
  <si>
    <t>3.00    369.50       .00       .00       .00                 .00</t>
  </si>
  <si>
    <t>468.90  84359.07    156.50  22783.04       .00                 .00</t>
  </si>
  <si>
    <t>1579.20 102116.62    288.00  37272.00</t>
  </si>
  <si>
    <t>2492.60 255944.96</t>
  </si>
  <si>
    <t>04 MAKANA MUNICIPALITY-TEMP               OVERIME HOURS REPORT                  PRINTED ON 2025/04/3(10:38)  FOR 2025/04/25        PAGE     1</t>
  </si>
  <si>
    <t>NORMAL OVERTIME                                                                                     TOTALS</t>
  </si>
  <si>
    <t>10/10/01/6000/000            MR ME MAWUSE              .00     21.00       .00     42.00       .00                 .00                 .00       .00       .00       .00              .00   5622.55</t>
  </si>
  <si>
    <t>10/10/01/6000/000                                      .00     21.00       .00     42.00       .00                 .00                 .00       .00       .00       .00              .00   5622.55</t>
  </si>
  <si>
    <t>40/10/60/6000/000            MS S CANGWENI             .00     20.30       .00      3.00       .00                 .00                 .00     24.00       .00     12.00              .00   3827.05</t>
  </si>
  <si>
    <t>40/10/60/6000/000            MR S DLABONGO             .00     22.50       .00      8.50       .00                 .00                 .00     24.00       .00     12.00              .00   9267.51</t>
  </si>
  <si>
    <t>40/10/60/6000/000            MR S GORA                 .00     16.00       .00     10.00       .00                 .00                 .00       .00       .00       .00              .00   2691.48</t>
  </si>
  <si>
    <t>40/10/60/6000/000            MR X MADINDA              .00     22.00       .00       .00       .00                 .00                 .00     36.00       .00       .00              .00   3119.85</t>
  </si>
  <si>
    <t>40/10/60/6000/000            MR M MAKILE               .00     16.00       .00     12.50       .00                 .00                 .00     36.00       .00       .00              .00   4098.57</t>
  </si>
  <si>
    <t>40/10/60/6000/000            MR S MASETI               .00      4.00       .00     10.00       .00                 .00                 .00     36.00       .00       .00              .00   3223.48</t>
  </si>
  <si>
    <t>40/10/60/6000/000            MR N NKOSI                .00     10.00       .00     13.30       .00                 .00                 .00     24.00       .00     12.00              .00   4142.07</t>
  </si>
  <si>
    <t>40/10/60/6000/000            MR M NOJOKO               .00     20.30       .00      3.00       .00                 .00                 .00     24.00       .00     12.00              .00   3827.05</t>
  </si>
  <si>
    <t>40/10/60/6000/000                                      .00    131.10       .00     60.30       .00                 .00                 .00    204.00       .00     48.00              .00  34197.06</t>
  </si>
  <si>
    <t>01/10/40/01/6694/000         MR T NDZENA               .00     13.50       .00      6.50       .00                 .00                 .00       .00       .00       .00              .00   3022.59</t>
  </si>
  <si>
    <t>01/10/40/01/6694/000         MR P XAKEKILE             .00     19.50       .00     14.00       .00                 .00                 .00       .00       .00       .00              .00   7097.86</t>
  </si>
  <si>
    <t>01/10/40/01/6694/000                                   .00     33.00       .00     20.50       .00                 .00                 .00       .00       .00       .00              .00  10120.45</t>
  </si>
  <si>
    <t>.00    185.10       .00    122.80       .00                 .00                 .00    204.00       .00     48.00              .00  49940.06</t>
  </si>
  <si>
    <t>MAY 25</t>
  </si>
  <si>
    <t>OVERIME HOURS REPORT                  PRINTED ON 2025/05/2(11:28)  FOR 2025/05/23</t>
  </si>
  <si>
    <t>MR MV TABATA            42.00   5290.20     14.00       .00       .00                 .00</t>
  </si>
  <si>
    <t>56.00   5290.20</t>
  </si>
  <si>
    <t>MR E SIAS                9.00    943.79       .00       .00       .00                 .00</t>
  </si>
  <si>
    <t>9.00    943.79</t>
  </si>
  <si>
    <t>51.00   6233.99     14.00       .00       .00                 .00</t>
  </si>
  <si>
    <t>65.00   6233.99</t>
  </si>
  <si>
    <t>MR ZJ ZWENI               .00       .00       .00       .00       .00                 .00</t>
  </si>
  <si>
    <t>36.00   2432.16     24.00   3242.64</t>
  </si>
  <si>
    <t>60.00   6463.56</t>
  </si>
  <si>
    <t>36.00   2432.16     36.00   4863.96</t>
  </si>
  <si>
    <t>116.00  15160.32</t>
  </si>
  <si>
    <t>36.00   2012.04     36.00   4023.72</t>
  </si>
  <si>
    <t>72.00   6486.48</t>
  </si>
  <si>
    <t>24.00   1309.92     24.00   2619.60</t>
  </si>
  <si>
    <t>48.00   3929.52</t>
  </si>
  <si>
    <t>MR SG NKOLONGO          11.00   2229.32     11.00   2972.42       .00                 .00</t>
  </si>
  <si>
    <t>94.00  12342.31</t>
  </si>
  <si>
    <t>12.00    957.12       .00       .00</t>
  </si>
  <si>
    <t>12.00    957.12</t>
  </si>
  <si>
    <t>36.00   1478.16     36.00   2955.96</t>
  </si>
  <si>
    <t>72.00   5222.88</t>
  </si>
  <si>
    <t>MR B CANGWENI           22.00   2800.88     22.00   4182.64       .00                 .00</t>
  </si>
  <si>
    <t>44.00   6983.52</t>
  </si>
  <si>
    <t>12.00    516.60       .00       .00</t>
  </si>
  <si>
    <t>33.00   5030.20     33.00   7155.06       .00                 .00</t>
  </si>
  <si>
    <t>156.00   8706.00    132.00  14463.24</t>
  </si>
  <si>
    <t>354.00  36438.43</t>
  </si>
  <si>
    <t>MR R FRANCIS            33.00   8085.33       .00       .00       .00                 .00</t>
  </si>
  <si>
    <t>12.00    980.04       .00       .00</t>
  </si>
  <si>
    <t>45.00   7468.00</t>
  </si>
  <si>
    <t>MR N KRIEL              18.00   2680.29      6.00   1610.56       .00                 .00</t>
  </si>
  <si>
    <t>24.00   4290.85</t>
  </si>
  <si>
    <t>51.00  10765.62      6.00   1610.56       .00                 .00</t>
  </si>
  <si>
    <t>69.00  11758.85</t>
  </si>
  <si>
    <t>48.00   1792.80     24.00   1792.56</t>
  </si>
  <si>
    <t>72.00   4486.80</t>
  </si>
  <si>
    <t>.00       .00     12.00   1341.24</t>
  </si>
  <si>
    <t>12.00   2017.32</t>
  </si>
  <si>
    <t>12.00   1027.68       .00       .00</t>
  </si>
  <si>
    <t>12.00   1478.40</t>
  </si>
  <si>
    <t>36.00   2432.16     48.00   6485.28</t>
  </si>
  <si>
    <t>84.00   9706.20</t>
  </si>
  <si>
    <t>12.00    492.72     12.00    985.32</t>
  </si>
  <si>
    <t>24.00   2379.48</t>
  </si>
  <si>
    <t>MR J LEON               22.00   4458.63     22.00   4863.96       .00                 .00</t>
  </si>
  <si>
    <t>44.00   9043.83</t>
  </si>
  <si>
    <t>MR X SODLADLA           21.00   2352.74     21.00   2838.22       .00                 .00</t>
  </si>
  <si>
    <t>42.00   5190.96</t>
  </si>
  <si>
    <t>36.00   1918.80     36.00   3837.60</t>
  </si>
  <si>
    <t>72.00   6657.84</t>
  </si>
  <si>
    <t>12.00    810.72     24.00   3242.64</t>
  </si>
  <si>
    <t>36.00   4954.80</t>
  </si>
  <si>
    <t>.00       .00     12.00   1033.20</t>
  </si>
  <si>
    <t>12.00   1934.64</t>
  </si>
  <si>
    <t>43.00   6811.37     43.00   7702.18       .00                 .00</t>
  </si>
  <si>
    <t>108.00   6682.08    144.00  16925.28</t>
  </si>
  <si>
    <t>338.00  43363.47</t>
  </si>
  <si>
    <t>36.00   2940.12     24.00   3920.16</t>
  </si>
  <si>
    <t>60.00   7649.04</t>
  </si>
  <si>
    <t>MR MM MGOGOSHE            .00       .00       .00       .00       .00                 .00</t>
  </si>
  <si>
    <t>36.00   2871.36     36.00   5742.72</t>
  </si>
  <si>
    <t>72.00   9515.52</t>
  </si>
  <si>
    <t>24.00   2657.40</t>
  </si>
  <si>
    <t>MR MN MANTLA              .00       .00       .00       .00       .00                 .00</t>
  </si>
  <si>
    <t>24.00   1621.44     24.00   3242.64</t>
  </si>
  <si>
    <t>48.00   5540.16</t>
  </si>
  <si>
    <t>108.00   8243.64     96.00  14526.84</t>
  </si>
  <si>
    <t>204.00  25362.12</t>
  </si>
  <si>
    <t>MR L PETER              21.00   8404.07     10.30   9780.88       .00                 .00</t>
  </si>
  <si>
    <t>31.30  18184.95</t>
  </si>
  <si>
    <t>MR S JACK               21.00   2586.47     21.00   3120.18       .00                 .00</t>
  </si>
  <si>
    <t>42.00   5706.65</t>
  </si>
  <si>
    <t>MR P KRALO              10.30   4076.94     10.00   5277.60       .00                 .00</t>
  </si>
  <si>
    <t>20.30  20702.50</t>
  </si>
  <si>
    <t>MR L MLOLA               2.00    592.41      3.00   1601.88       .00                 .00</t>
  </si>
  <si>
    <t>5.00   1179.63</t>
  </si>
  <si>
    <t>MR A BRUINTJIES          6.00    672.21       .00       .00       .00                 .00</t>
  </si>
  <si>
    <t>6.00    672.21</t>
  </si>
  <si>
    <t>MR C BASSON              6.00   1245.24       .00       .00       .00                 .00</t>
  </si>
  <si>
    <t>6.00   1179.63</t>
  </si>
  <si>
    <t>48.00   2018.40     48.00   4036.32</t>
  </si>
  <si>
    <t>96.00   7519.56</t>
  </si>
  <si>
    <t>24.00    896.40     24.00   1792.56</t>
  </si>
  <si>
    <t>48.00   3365.04</t>
  </si>
  <si>
    <t>12.00    810.72       .00       .00</t>
  </si>
  <si>
    <t>12.00   1599.48</t>
  </si>
  <si>
    <t>36.00   1344.60     36.00   2688.84</t>
  </si>
  <si>
    <t>72.00   4934.88</t>
  </si>
  <si>
    <t>66.30  17577.34     44.30  19780.54       .00                 .00</t>
  </si>
  <si>
    <t>120.00   5070.12    108.00   8517.72</t>
  </si>
  <si>
    <t>338.60  65044.53</t>
  </si>
  <si>
    <t>AJ MABINDISA             8.00    985.32       .00       .00       .00                 .00</t>
  </si>
  <si>
    <t>8.00    985.32</t>
  </si>
  <si>
    <t>MR MW NTSHOKO           36.30   9409.67      9.00   7123.39       .00                 .00</t>
  </si>
  <si>
    <t>45.30  16533.06</t>
  </si>
  <si>
    <t>44.30  10394.99      9.00   7123.39       .00                 .00</t>
  </si>
  <si>
    <t>53.30  17518.38</t>
  </si>
  <si>
    <t>36.00   2779.20     24.00   3705.60</t>
  </si>
  <si>
    <t>60.00   6484.80</t>
  </si>
  <si>
    <t>MR FM MAPALING            .00       .00       .00       .00       .00                 .00</t>
  </si>
  <si>
    <t>.00       .00     24.00   4272.48</t>
  </si>
  <si>
    <t>24.00   4272.48</t>
  </si>
  <si>
    <t>MR GH FELIX              8.00   1645.68       .00       .00       .00                 .00</t>
  </si>
  <si>
    <t>36.00   2468.52     24.00   3291.36</t>
  </si>
  <si>
    <t>68.00   7405.56</t>
  </si>
  <si>
    <t>MR MR NTSHO              8.00   1852.80       .00       .00       .00                 .00</t>
  </si>
  <si>
    <t>.00       .00     24.00   3705.60</t>
  </si>
  <si>
    <t>32.00   5558.40</t>
  </si>
  <si>
    <t>36.00   2692.80     24.00   3590.16</t>
  </si>
  <si>
    <t>68.00   8078.04</t>
  </si>
  <si>
    <t>MISS N NGQAKAYI          8.00   1852.80       .00       .00       .00                 .00</t>
  </si>
  <si>
    <t>44.00   5558.40</t>
  </si>
  <si>
    <t>MR MEB BOOI              1.00    202.67       .00       .00       .00                 .00</t>
  </si>
  <si>
    <t>1.00    202.67</t>
  </si>
  <si>
    <t>MR AT BOMA               8.00   1795.08       .00       .00       .00                 .00</t>
  </si>
  <si>
    <t>.00       .00     24.00   3590.16</t>
  </si>
  <si>
    <t>32.00   5385.24</t>
  </si>
  <si>
    <t>MR M MARAWU               .00       .00       .00       .00       .00                 .00</t>
  </si>
  <si>
    <t>12.00    766.32       .00       .00</t>
  </si>
  <si>
    <t>36.00   3590.28</t>
  </si>
  <si>
    <t>MS NP NTLANJENI          8.00   2275.44       .00       .00       .00                 .00</t>
  </si>
  <si>
    <t>.00       .00     24.00   4550.88</t>
  </si>
  <si>
    <t>32.00   6826.32</t>
  </si>
  <si>
    <t>12.00    788.28     12.00   1576.44</t>
  </si>
  <si>
    <t>24.00   2364.72</t>
  </si>
  <si>
    <t>12.00   1043.04     36.00   6258.24</t>
  </si>
  <si>
    <t>48.00   7301.28</t>
  </si>
  <si>
    <t>12.00    862.80     24.00   3451.20</t>
  </si>
  <si>
    <t>36.00   4314.00</t>
  </si>
  <si>
    <t>MS NVM MKELE              .00       .00       .00       .00       .00                 .00</t>
  </si>
  <si>
    <t>.00       .00     24.00   3291.36</t>
  </si>
  <si>
    <t>24.00   3291.36</t>
  </si>
  <si>
    <t>24.00   1341.36     12.00   1341.24</t>
  </si>
  <si>
    <t>36.00   2682.60</t>
  </si>
  <si>
    <t>MRS NJ SOMEKETA          8.00   2369.64       .00       .00       .00                 .00</t>
  </si>
  <si>
    <t>36.00   3554.64     24.00   4739.28</t>
  </si>
  <si>
    <t>68.00  10663.56</t>
  </si>
  <si>
    <t>MR T KASPER              8.00   1546.32       .00       .00       .00                 .00</t>
  </si>
  <si>
    <t>MR AS NQOKOQA             .00       .00       .00       .00       .00                 .00</t>
  </si>
  <si>
    <t>24.00   1741.20     24.00   3482.16</t>
  </si>
  <si>
    <t>48.00   5223.36</t>
  </si>
  <si>
    <t>MRS VJ JEZI               .00       .00       .00       .00       .00                 .00</t>
  </si>
  <si>
    <t>.00       .00     24.00   2558.40</t>
  </si>
  <si>
    <t>24.00   2558.40</t>
  </si>
  <si>
    <t>MR L SONGONGO             .00       .00       .00       .00       .00                 .00</t>
  </si>
  <si>
    <t>24.00   1918.80</t>
  </si>
  <si>
    <t>24.00   1546.32     24.00   3092.64</t>
  </si>
  <si>
    <t>48.00   4638.96</t>
  </si>
  <si>
    <t>MS NC HAARMANS            .00       .00       .00       .00       .00                 .00</t>
  </si>
  <si>
    <t>36.00   1918.80     24.00   2558.40</t>
  </si>
  <si>
    <t>60.00   4477.20</t>
  </si>
  <si>
    <t>24.00   1341.36     18.00   2011.86</t>
  </si>
  <si>
    <t>42.00   3353.22</t>
  </si>
  <si>
    <t>MR AJ BOBATYANI          8.00   1341.24       .00       .00       .00                 .00</t>
  </si>
  <si>
    <t>36.00   2012.04     24.00   2682.48</t>
  </si>
  <si>
    <t>68.00   6035.76</t>
  </si>
  <si>
    <t>89.00  20018.15       .00       .00       .00                 .00</t>
  </si>
  <si>
    <t>528.00  36407.04    522.00  75148.02</t>
  </si>
  <si>
    <t>1139.00 131573.21</t>
  </si>
  <si>
    <t>MISS L MACKENZIE          .00       .00       .00       .00       .00                 .00</t>
  </si>
  <si>
    <t>.00       .00      2.00    326.68</t>
  </si>
  <si>
    <t>2.00    326.68</t>
  </si>
  <si>
    <t>MR STM JACOBS            1.00    245.01       .00       .00       .00                 .00</t>
  </si>
  <si>
    <t>1.00    245.01</t>
  </si>
  <si>
    <t>1.00    245.01       .00       .00       .00                 .00</t>
  </si>
  <si>
    <t>3.00    571.69</t>
  </si>
  <si>
    <t>422.60  85183.27    149.30  43371.73       .00                 .00</t>
  </si>
  <si>
    <t>1152.00  72746.04   1088.00 139806.94</t>
  </si>
  <si>
    <t>2811.90 363975.35</t>
  </si>
  <si>
    <t>OVERIME HOURS REPORT                  PRINTED ON 2025/07/0(10:07)  FOR 2025/06/25</t>
  </si>
  <si>
    <t>MR MV TABATA            14.00   1851.57     21.00   3703.14       .00                 .00</t>
  </si>
  <si>
    <t>35.00   5554.71</t>
  </si>
  <si>
    <t>14.00   1851.57     21.00   3703.14       .00                 .00</t>
  </si>
  <si>
    <t>MR S MELANI              5.00    615.83       .00       .00       .00                 .00</t>
  </si>
  <si>
    <t>5.00    615.83</t>
  </si>
  <si>
    <t>MR VH NQEBEYA            5.00    615.83       .00       .00       .00                 .00</t>
  </si>
  <si>
    <t>.00       .00     12.00   1621.32</t>
  </si>
  <si>
    <t>12.00   2184.72</t>
  </si>
  <si>
    <t>MR L NAZO               12.00   1344.42       .00       .00       .00                 .00</t>
  </si>
  <si>
    <t>12.00   1344.42</t>
  </si>
  <si>
    <t>MR MK JACISA            22.00   2464.77     16.00   2390.08       .00                 .00</t>
  </si>
  <si>
    <t>38.00   4854.85</t>
  </si>
  <si>
    <t>MR BR MGQOBELE          12.00   1344.42       .00       .00       .00                 .00</t>
  </si>
  <si>
    <t>56.00   6385.27     16.00   2390.08       .00                 .00</t>
  </si>
  <si>
    <t>84.00  10960.07</t>
  </si>
  <si>
    <t>MR S THETHANI           33.00   6687.95       .00       .00       .00                 .00</t>
  </si>
  <si>
    <t>45.00   7298.68</t>
  </si>
  <si>
    <t>33.00   6687.95       .00       .00       .00                 .00</t>
  </si>
  <si>
    <t>12.00    670.68       .00       .00</t>
  </si>
  <si>
    <t>12.00   1572.12</t>
  </si>
  <si>
    <t>MR M SPEELMAN            5.00    615.83     10.00   1642.20       .00                 .00</t>
  </si>
  <si>
    <t>15.00   2258.03</t>
  </si>
  <si>
    <t>36.00   2871.36     12.00   1914.24</t>
  </si>
  <si>
    <t>48.00   4785.60</t>
  </si>
  <si>
    <t>12.00    492.72       .00       .00</t>
  </si>
  <si>
    <t>12.00    943.44</t>
  </si>
  <si>
    <t>5.00    615.83     10.00   1642.20       .00                 .00</t>
  </si>
  <si>
    <t>120.00   7050.24     24.00   2947.44</t>
  </si>
  <si>
    <t>159.00  13607.87</t>
  </si>
  <si>
    <t>MR R FRANCIS              .00       .00       .00       .00       .00                 .00</t>
  </si>
  <si>
    <t>36.00   2940.12       .00       .00</t>
  </si>
  <si>
    <t>MR Z JAMES               5.00    615.83     10.00   1642.20       .00                 .00</t>
  </si>
  <si>
    <t>51.00   5198.15</t>
  </si>
  <si>
    <t>MR M TANDA              13.00   1601.15       .00       .00     13.00                 .00</t>
  </si>
  <si>
    <t>13.00   1601.15</t>
  </si>
  <si>
    <t>13.00   1601.15       .00       .00     13.00                 .00</t>
  </si>
  <si>
    <t>MR SE KONDILE           50.00   5166.00      6.00       .00       .00                 .00</t>
  </si>
  <si>
    <t>56.00   5166.00</t>
  </si>
  <si>
    <t>50.00   5166.00      6.00       .00       .00                 .00</t>
  </si>
  <si>
    <t>12.00   1184.88       .00       .00</t>
  </si>
  <si>
    <t>12.00   1860.96</t>
  </si>
  <si>
    <t>60.00   6894.36</t>
  </si>
  <si>
    <t>48.00   2682.72     12.00   1341.24</t>
  </si>
  <si>
    <t>60.00   4925.40</t>
  </si>
  <si>
    <t>36.00   3083.04       .00       .00</t>
  </si>
  <si>
    <t>36.00   3871.80</t>
  </si>
  <si>
    <t>MS N MNGXUMA              .00       .00     40.00  10808.80       .00                 .00</t>
  </si>
  <si>
    <t>40.00  10485.60</t>
  </si>
  <si>
    <t>12.00    718.08</t>
  </si>
  <si>
    <t>MR X SODLADLA            7.00    784.25     28.00   4182.64       .00                 .00</t>
  </si>
  <si>
    <t>35.00   4966.89</t>
  </si>
  <si>
    <t>24.00   1279.20       .00       .00</t>
  </si>
  <si>
    <t>24.00   1955.28</t>
  </si>
  <si>
    <t>48.00   2066.40     12.00   1033.20</t>
  </si>
  <si>
    <t>60.00   4001.04</t>
  </si>
  <si>
    <t>MS N FIHLANI              .00       .00       .00       .00       .00                 .00</t>
  </si>
  <si>
    <t>7.00    784.25     68.00  14991.44       .00                 .00</t>
  </si>
  <si>
    <t>252.00  15605.52     36.00   4334.52</t>
  </si>
  <si>
    <t>363.00  41251.89</t>
  </si>
  <si>
    <t>36.00   2513.16       .00       .00</t>
  </si>
  <si>
    <t>36.00   2963.88</t>
  </si>
  <si>
    <t>24.00   3278.16</t>
  </si>
  <si>
    <t>12.00   1633.20</t>
  </si>
  <si>
    <t>12.00   1712.16</t>
  </si>
  <si>
    <t>24.00   3220.80</t>
  </si>
  <si>
    <t>MR BW MONDI             12.00   1344.42     12.00   1792.56       .00                 .00</t>
  </si>
  <si>
    <t>24.00   3136.98</t>
  </si>
  <si>
    <t>12.00   1344.42     12.00   1792.56       .00                 .00</t>
  </si>
  <si>
    <t>84.00   6071.76     24.00   3581.40</t>
  </si>
  <si>
    <t>132.00  15945.18</t>
  </si>
  <si>
    <t>MR L PETER              20.00   2202.90     20.00   2937.20       .00                 .00</t>
  </si>
  <si>
    <t>40.00   5140.10</t>
  </si>
  <si>
    <t>MR P KRALO              10.00   1979.10     11.00   2902.68       .00                 .00</t>
  </si>
  <si>
    <t>21.00   4881.78</t>
  </si>
  <si>
    <t>MISS B KAHLA              .00       .00       .00       .00       .00                 .00</t>
  </si>
  <si>
    <t>48.00   1970.88     12.00    985.32</t>
  </si>
  <si>
    <t>60.00   3857.64</t>
  </si>
  <si>
    <t>MR A BRUINTJIES         16.00   1792.56      8.00   1195.04       .00                 .00</t>
  </si>
  <si>
    <t>24.00   2987.60</t>
  </si>
  <si>
    <t>MR C BASSON             12.50   2594.25      7.00   1937.04       .00                 .00</t>
  </si>
  <si>
    <t>19.50   4292.54</t>
  </si>
  <si>
    <t>MR MN NTLOKWANA         10.00   1120.35      7.00   1045.66       .00                 .00</t>
  </si>
  <si>
    <t>17.00   2166.01</t>
  </si>
  <si>
    <t>24.00   2133.24</t>
  </si>
  <si>
    <t>12.00    448.20       .00       .00</t>
  </si>
  <si>
    <t>12.00   1349.64</t>
  </si>
  <si>
    <t>68.50   9689.16     53.00  10017.62       .00                 .00</t>
  </si>
  <si>
    <t>96.00   3763.68     24.00   1881.60</t>
  </si>
  <si>
    <t>241.50  28606.39</t>
  </si>
  <si>
    <t>MR MW NTSHOKO            8.00   1009.08      8.30   1395.89       .00                 .00</t>
  </si>
  <si>
    <t>16.30   2404.97</t>
  </si>
  <si>
    <t>8.00   1009.08      8.30   1395.89       .00                 .00</t>
  </si>
  <si>
    <t>36.00   3204.36     12.00   2136.24</t>
  </si>
  <si>
    <t>48.00   5340.60</t>
  </si>
  <si>
    <t>MR ME TEMBENI             .00       .00       .00       .00       .00                 .00</t>
  </si>
  <si>
    <t>12.00    822.84       .00       .00</t>
  </si>
  <si>
    <t>36.00   2779.20     12.00   1852.80</t>
  </si>
  <si>
    <t>56.00   6484.80</t>
  </si>
  <si>
    <t>24.00   1795.20       .00       .00</t>
  </si>
  <si>
    <t>24.00   1852.80       .00       .00</t>
  </si>
  <si>
    <t>MR MEB BOOI               .00       .00       .00       .00       .00                 .00</t>
  </si>
  <si>
    <t>12.00   1621.32</t>
  </si>
  <si>
    <t>MRS PL MBANE             8.00   1795.08       .00       .00       .00                 .00</t>
  </si>
  <si>
    <t>MS NP NTLANJENI           .00       .00       .00       .00       .00                 .00</t>
  </si>
  <si>
    <t>24.00   2275.44     12.00   2275.44</t>
  </si>
  <si>
    <t>36.00   4550.88</t>
  </si>
  <si>
    <t>24.00   1576.56       .00       .00</t>
  </si>
  <si>
    <t>24.00   1576.56</t>
  </si>
  <si>
    <t>MS NJ SIKO                .00       .00       .00       .00       .00                 .00</t>
  </si>
  <si>
    <t>24.00   1643.76       .00       .00</t>
  </si>
  <si>
    <t>MR QW SKEYI              8.00   1725.60       .00       .00       .00                 .00</t>
  </si>
  <si>
    <t>32.00   3451.20</t>
  </si>
  <si>
    <t>MS NVM MKELE             8.00   1645.68       .00       .00       .00                 .00</t>
  </si>
  <si>
    <t>36.00   2468.52     12.00   1645.68</t>
  </si>
  <si>
    <t>56.00   5759.88</t>
  </si>
  <si>
    <t>36.00   2012.04       .00       .00</t>
  </si>
  <si>
    <t>36.00   2012.04</t>
  </si>
  <si>
    <t>24.00   2369.76       .00       .00</t>
  </si>
  <si>
    <t>32.00   4739.40</t>
  </si>
  <si>
    <t>24.00   1546.32       .00       .00</t>
  </si>
  <si>
    <t>24.00   1741.20       .00       .00</t>
  </si>
  <si>
    <t>24.00   1741.20</t>
  </si>
  <si>
    <t>36.00   1918.80     12.00   1279.20</t>
  </si>
  <si>
    <t>56.00   4477.20</t>
  </si>
  <si>
    <t>36.00   2319.48       .00       .00</t>
  </si>
  <si>
    <t>MR BL LOMBO              8.00   1341.24       .00       .00       .00                 .00</t>
  </si>
  <si>
    <t>32.00   2682.60</t>
  </si>
  <si>
    <t>96.00  20033.28       .00       .00       .00                 .00</t>
  </si>
  <si>
    <t>684.00  49177.08     84.00  12605.76</t>
  </si>
  <si>
    <t>864.00  81816.12</t>
  </si>
  <si>
    <t>MRS TR STAMPER-BUWA     26.00   3780.66     12.00   2326.56       .00                 .00</t>
  </si>
  <si>
    <t>38.00   6107.22</t>
  </si>
  <si>
    <t>MR SE KULA              36.00   4992.30      4.00    739.60       .00                 .00</t>
  </si>
  <si>
    <t>40.00   5731.90</t>
  </si>
  <si>
    <t>MR DP ZANI              29.00   3927.62      4.00    722.32       .00                 .00</t>
  </si>
  <si>
    <t>33.00   4649.94</t>
  </si>
  <si>
    <t>MR M MAGWALA            27.00   3834.14      4.00    757.36       .00                 .00</t>
  </si>
  <si>
    <t>31.00   4591.50</t>
  </si>
  <si>
    <t>MISS NJ PLANGA          25.00   2800.88     11.00   1643.18       .00                 .00</t>
  </si>
  <si>
    <t>36.00   4444.06</t>
  </si>
  <si>
    <t>MR NG GEORGE            23.00   2701.70      4.00    626.48       .00                 .00</t>
  </si>
  <si>
    <t>27.00   3328.18</t>
  </si>
  <si>
    <t>MR L BUDAZA             28.00   3211.74      4.00    611.76       .00                 .00</t>
  </si>
  <si>
    <t>32.00   3823.50</t>
  </si>
  <si>
    <t>194.00  25249.04     43.00   7427.26       .00                 .00</t>
  </si>
  <si>
    <t>237.00  32676.30</t>
  </si>
  <si>
    <t>561.50  81032.83    247.30  45002.39     13.00                 .00</t>
  </si>
  <si>
    <t>1284.00  85419.12    204.00  26972.04</t>
  </si>
  <si>
    <t>2296.80 252087.48</t>
  </si>
  <si>
    <t>04 MAKANA MUNICIPALITY-TEMP               OVERIME HOURS REPORT                  PRINTED ON 2025/07/0(10:09)  FOR 2025/06/25        PAGE     1</t>
  </si>
  <si>
    <t xml:space="preserve">                                                                                    NORMAL OVERTIME                                                                                     TOTALS</t>
  </si>
  <si>
    <t>10/10/01/6000/000            MR ME MAWUSE              .00     28.00       .00     28.00       .00                 .00                 .00       .00       .00       .00              .00   5339.40</t>
  </si>
  <si>
    <t>10/10/01/6000/000                                      .00     28.00       .00     28.00       .00                 .00                 .00       .00       .00       .00              .00   5339.40</t>
  </si>
  <si>
    <t>40/10/60/6000/000            MS S CANGWENI             .00       .00       .00       .00       .00                 .00                 .00     24.00       .00     12.00              .00   1468.20</t>
  </si>
  <si>
    <t>40/10/60/6000/000            MR S DLABONGO             .00       .00       .00       .00       .00                 .00                 .00     24.00       .00     24.00              .00   4463.28</t>
  </si>
  <si>
    <t>40/10/60/6000/000            MR S GORA                 .00       .00       .00       .00       .00                 .00                 .00     24.00       .00       .00              .00    734.16</t>
  </si>
  <si>
    <t>40/10/60/6000/000            MR X MADINDA              .00       .00       .00       .00       .00                 .00                 .00     24.00       .00       .00              .00    734.16</t>
  </si>
  <si>
    <t>40/10/60/6000/000            MR M MAKILE               .00       .00       .00       .00       .00                 .00                 .00     24.00       .00       .00              .00    734.16</t>
  </si>
  <si>
    <t>40/10/60/6000/000            MR S MASETI               .00       .00       .00       .00       .00                 .00                 .00     24.00       .00       .00              .00   1487.76</t>
  </si>
  <si>
    <t>40/10/60/6000/000            MR N NKOSI                .00       .00       .00       .00       .00                 .00                 .00     24.00       .00     12.00              .00   1468.20</t>
  </si>
  <si>
    <t>40/10/60/6000/000            MR M NOJOKO               .00       .00       .00       .00       .00                 .00                 .00     24.00       .00     12.00              .00   1468.20</t>
  </si>
  <si>
    <t>40/10/60/6000/000                                      .00       .00       .00       .00       .00                 .00                 .00    192.00       .00     60.00              .00  12558.12</t>
  </si>
  <si>
    <t xml:space="preserve">                                                       .00     28.00       .00     28.00       .00                 .00                 .00    192.00       .00     60.00              .00  17897.52</t>
  </si>
  <si>
    <t>JUNE 25</t>
  </si>
  <si>
    <t>JULY 25</t>
  </si>
  <si>
    <t>KW MAKANA MUNICIPALITY-SAL                OVERIME HOURS REPORT                  PRINTED ON 2025/08/0(11:32)  FOR 2025/07/25        PAGE     1</t>
  </si>
  <si>
    <t>TECHNICAL ADMINISTRATION     MR MV TABATA            14.00   1851.57     35.00   4584.84       .00                 .00                 .00       .00       .00       .00            49.00   6436.41    N</t>
  </si>
  <si>
    <t>TECHNICAL ADMINISTRATION     MR E SIAS               18.00   1997.82       .00       .00       .00                 .00                 .00       .00       .00       .00            18.00   1997.82</t>
  </si>
  <si>
    <t>TECHNICAL ADMINISTRATION                             32.00   3849.39     35.00   4584.84       .00                 .00                 .00       .00       .00       .00            67.00   8434.23</t>
  </si>
  <si>
    <t>ENG DISTR PLANT              MR Z PAYI               22.50   2771.21       .00       .00       .00                 .00                 .00       .00       .00       .00            22.50   2771.21    N</t>
  </si>
  <si>
    <t>ENG DISTR PLANT                                      22.50   2771.21       .00       .00       .00                 .00                 .00       .00       .00       .00            22.50   2771.21</t>
  </si>
  <si>
    <t>ENG PAIL REMOVALS            MR S MELANI             17.50   2155.39      5.00    821.10       .00                 .00                 .00       .00       .00       .00            22.50   2976.49    N</t>
  </si>
  <si>
    <t>ENG PAIL REMOVALS            MR VH NQEBEYA           22.50   2771.21       .00       .00       .00                 .00                 .00       .00       .00       .00            22.50   2771.21    N</t>
  </si>
  <si>
    <t>ENG PAIL REMOVALS            MR ZJ ZWENI               .00       .00       .00       .00       .00                 .00               36.00   2432.16     12.00   1621.32            48.00   4729.56    Y</t>
  </si>
  <si>
    <t>ENG PAIL REMOVALS            MR L NAZO               17.50   1960.61      5.00    746.90       .00                 .00                 .00       .00       .00       .00            22.50   2707.51    N</t>
  </si>
  <si>
    <t>ENG PAIL REMOVALS            MR ME KULA              22.50   2520.79       .00       .00       .00                 .00                 .00       .00       .00       .00            22.50   2520.79    N</t>
  </si>
  <si>
    <t>ENG PAIL REMOVALS                                    80.00   9408.00     10.00   1568.00       .00                 .00               36.00   2432.16     12.00   1621.32           138.00  15705.56</t>
  </si>
  <si>
    <t>ENG SEWER ADMIN              MR S THETHANI           33.00   7023.06       .00       .00       .00                 .00               48.00   3242.88     12.00   1621.32            93.00  11253.16    N</t>
  </si>
  <si>
    <t>ENG SEWER ADMIN              MR A ZUZANI             11.50   2222.84      5.00   1288.60       .00                 .00                 .00       .00       .00       .00            16.50   3511.44    N</t>
  </si>
  <si>
    <t>ENG SEWER ADMIN                                      44.50   9245.90      5.00   1288.60       .00                 .00               48.00   3242.88     12.00   1621.32           109.50  14764.60</t>
  </si>
  <si>
    <t>ENG DISPOSAL WORKS           MR M MZIZI              10.00   1676.55       .00       .00       .00                 .00               48.00   2682.72     12.00   1341.24            70.00   6601.95    N</t>
  </si>
  <si>
    <t>ENG DISPOSAL WORKS           MR SC NZWANA              .00       .00       .00       .00       .00                 .00               48.00   2619.84     12.00   1309.80            60.00   3929.64    N</t>
  </si>
  <si>
    <t>ENG DISPOSAL WORKS           MR SG NKOLONGO            .00       .00       .00       .00       .00                 .00               48.00   3242.88     12.00   1621.32            60.00   4864.20    N</t>
  </si>
  <si>
    <t>ENG DISPOSAL WORKS           MRS S SOMAGU              .00       .00       .00       .00       .00                 .00               12.00    957.12       .00       .00            12.00    957.12    N</t>
  </si>
  <si>
    <t>ENG DISPOSAL WORKS           MR L PLANGA               .00       .00       .00       .00       .00                 .00               48.00   1970.88       .00       .00            48.00   2534.28    N</t>
  </si>
  <si>
    <t>ENG DISPOSAL WORKS           MR B CANGWENI           22.00   2464.77     22.00   2688.84       .00                 .00                 .00       .00       .00       .00            44.00   5153.61    N</t>
  </si>
  <si>
    <t>ENG DISPOSAL WORKS           MR MS MAZUNGULA           .00       .00       .00       .00       .00                 .00               12.00    516.60       .00       .00            12.00    516.60</t>
  </si>
  <si>
    <t>ENG DISPOSAL WORKS                                   32.00   4141.32     22.00   2688.84       .00                 .00              216.00  11990.04     36.00   4272.36           306.00  24557.40</t>
  </si>
  <si>
    <t>ENG SEWER RETICULATION       MR R FRANCIS            33.00   8085.33       .00       .00       .00                 .00               12.00    980.04       .00       .00            45.00   7369.00    N</t>
  </si>
  <si>
    <t>ENG SEWER RETICULATION       MR N KRIEL              12.00   1786.86      9.00   1786.86       .00                 .00                 .00       .00       .00       .00            21.00   3573.72</t>
  </si>
  <si>
    <t>KW MAKANA MUNICIPALITY-SAL                OVERIME HOURS REPORT                  PRINTED ON 2025/08/0(11:32)  FOR 2025/07/25        PAGE     2</t>
  </si>
  <si>
    <t>ENG SEWER RETICULATION                               45.00   9872.19      9.00   1786.86       .00                 .00               12.00    980.04       .00       .00            66.00  10942.72</t>
  </si>
  <si>
    <t>ENG STORMWATER DRAINS        MR A ALBANY               .00       .00       .00       .00       .00                 .00               48.00   1792.80       .00       .00            48.00   2694.24</t>
  </si>
  <si>
    <t>ENG STORMWATER DRAINS                                  .00       .00       .00       .00       .00                 .00               48.00   1792.80       .00       .00            48.00   2694.24</t>
  </si>
  <si>
    <t>ENG STR FOOTPATHS GUTTERS    MR SE KONDILE            3.50    452.03       .00       .00       .00                 .00                 .00       .00       .00       .00             3.50    452.03</t>
  </si>
  <si>
    <t>ENG STR FOOTPATHS GUTTERS                             3.50    452.03       .00       .00       .00                 .00                 .00       .00       .00       .00             3.50    452.03</t>
  </si>
  <si>
    <t>WATER CONSERVATION PURIF     MR MM MAKOMBE           22.50   4781.70       .00       .00       .00                 .00                 .00       .00       .00       .00            22.50   4356.11    N</t>
  </si>
  <si>
    <t>WATER CONSERVATION PURIF     MR ZP DAVANE            12.00   3554.46       .00       .00       .00                 .00                 .00       .00       .00       .00            12.00   2323.26    N</t>
  </si>
  <si>
    <t>WATER CONSERVATION PURIF     MR SM HANI                .00       .00       .00       .00       .00                 .00               96.00   7840.32     24.00   3920.16           120.00   7007.04    Y</t>
  </si>
  <si>
    <t>WATER CONSERVATION PURIF     MR TJ JILANA              .00       .00       .00       .00       .00                 .00               12.00    670.68       .00       .00            12.00   1572.12    N</t>
  </si>
  <si>
    <t>WATER CONSERVATION PURIF     MS KM MADINDA             .00       .00       .00       .00       .00                 .00               12.00   1027.68       .00       .00            12.00   1591.08    Y</t>
  </si>
  <si>
    <t>WATER CONSERVATION PURIF     MS N MNGXUMA             8.00   1621.32     16.00   4323.52       .00                 .00                 .00       .00       .00       .00            24.00   5679.08    N</t>
  </si>
  <si>
    <t>WATER CONSERVATION PURIF     MR MG FAKU              10.00   1202.85     21.00   3367.98       .00                 .00                 .00       .00       .00       .00            31.00   4570.83    N</t>
  </si>
  <si>
    <t>WATER CONSERVATION PURIF     MR X NTETHE             21.00   2525.99     21.00   3047.22       .00                 .00                 .00       .00       .00       .00            42.00   5573.21    N</t>
  </si>
  <si>
    <t>WATER CONSERVATION PURIF     MR A HELENI               .00       .00       .00       .00       .00                 .00               24.00    985.44       .00       .00            24.00   1886.88    Y</t>
  </si>
  <si>
    <t>WATER CONSERVATION PURIF     MR T BAVUMA               .00       .00       .00       .00       .00                 .00               12.00    516.60       .00       .00            12.00    516.60    Y</t>
  </si>
  <si>
    <t>WATER CONSERVATION PURIF     MR J LEON               11.00   2229.32     22.00   5944.84       .00                 .00                 .00       .00       .00       .00            33.00   7808.73    N</t>
  </si>
  <si>
    <t>WATER CONSERVATION PURIF     MR X SODLADLA           24.00   2688.84     21.00   2390.08       .00                 .00                 .00       .00       .00       .00            45.00   5078.92    N</t>
  </si>
  <si>
    <t>WATER CONSERVATION PURIF     MR AS BOTILE              .00       .00       .00       .00       .00                 .00               36.00   1918.80     12.00   1279.20            48.00   4099.44    Y</t>
  </si>
  <si>
    <t>WATER CONSERVATION PURIF     MR OO MBOMBO              .00       .00       .00       .00       .00                 .00               12.00    516.60       .00       .00            12.00   1080.00    N</t>
  </si>
  <si>
    <t>WATER CONSERVATION PURIF                            108.50  18604.48    101.00  19073.64       .00                 .00              204.00  13476.12     36.00   5199.36           449.50  53143.30</t>
  </si>
  <si>
    <t>WATER JAMES KLEYNHANS        MR ZR ADAM                .00       .00       .00       .00       .00                 .00               12.00    837.72       .00       .00            12.00   1739.16    N</t>
  </si>
  <si>
    <t>WATER JAMES KLEYNHANS        MS N GONGQOBE             .00       .00       .00       .00       .00                 .00               36.00   2940.12     12.00   1960.08            48.00   5801.64    Y</t>
  </si>
  <si>
    <t>WATER JAMES KLEYNHANS        MR ME BANISI              .00       .00       .00       .00       .00                 .00               36.00   2432.16     12.00   1621.32            48.00   4729.56    Y</t>
  </si>
  <si>
    <t>WATER JAMES KLEYNHANS        MR MN MANTLA            24.00   4863.96       .00       .00       .00                 .00               36.00   2432.16     12.00   1621.32            72.00   9601.44    N</t>
  </si>
  <si>
    <t>WATER JAMES KLEYNHANS                                24.00   4863.96       .00       .00       .00                 .00              120.00   8642.16     36.00   5202.72           180.00  21871.80</t>
  </si>
  <si>
    <t>KW MAKANA MUNICIPALITY-SAL                OVERIME HOURS REPORT                  PRINTED ON 2025/08/0(11:32)  FOR 2025/07/25        PAGE     3</t>
  </si>
  <si>
    <t>WATER RETICULATION           MR D NGQINZI             9.00   1108.49      7.50   1231.65       .00                 .00                 .00       .00       .00       .00            16.50   2340.14    N</t>
  </si>
  <si>
    <t>WATER RETICULATION           MR L PETER               8.30    914.20     31.30   4596.72       .00                 .00                 .00       .00       .00       .00            39.60   5510.92    N</t>
  </si>
  <si>
    <t>WATER RETICULATION           MR S JACK                7.00    862.16     21.00   3448.62       .00                 .00                 .00       .00       .00       .00            28.00   4310.78    N</t>
  </si>
  <si>
    <t>WATER RETICULATION           MISS B KAHLA            41.00   3858.26      9.50   1560.09       .00                 .00                 .00       .00       .00       .00            50.50   5418.35</t>
  </si>
  <si>
    <t>WATER RETICULATION           MR L MLOLA              12.00   3554.46      5.00   1974.70       .00                 .00                 .00       .00       .00       .00            17.00   3613.96    N</t>
  </si>
  <si>
    <t>WATER RETICULATION           MR C BASSON             21.00   4462.92     11.50   3258.64       .00                 .00                 .00       .00       .00       .00            32.50   7034.32    N</t>
  </si>
  <si>
    <t>WATER RETICULATION           F HLANGANA                .00       .00       .00       .00       .00                 .00               48.00   2018.40     12.00   1009.08            60.00   4379.64    N</t>
  </si>
  <si>
    <t>WATER RETICULATION           MS N KAYINGANA            .00       .00       .00       .00       .00                 .00               24.00    985.44       .00       .00            24.00   1436.16</t>
  </si>
  <si>
    <t>WATER RETICULATION           MRS N MANTLA              .00       .00       .00       .00       .00                 .00               48.00   1970.88     12.00    985.32            60.00   3895.20    N</t>
  </si>
  <si>
    <t>WATER RETICULATION           MR SI DYONGOMAN          8.00    896.28      6.50    970.97       .00                 .00                 .00       .00       .00       .00            14.50   1867.25</t>
  </si>
  <si>
    <t>WATER RETICULATION           MR S NQEBE                .00       .00       .00       .00       .00                 .00               24.00   1621.44       .00       .00            24.00   2522.88    Y</t>
  </si>
  <si>
    <t>WATER RETICULATION           MS NT JACK-XHALI          .00       .00       .00       .00       .00                 .00               48.00   1792.80     12.00    896.28            60.00   3365.16</t>
  </si>
  <si>
    <t>WATER RETICULATION                                  106.30  15656.77     92.30  17041.39       .00                 .00              192.00   8388.96     36.00   2890.68           426.60  45694.76</t>
  </si>
  <si>
    <t>ELECTRICITY ADMIN            MR SD MAVUSO            25.50   3140.71     11.50   1888.53       .00                 .00                 .00       .00       .00       .00            37.00   5109.06    N</t>
  </si>
  <si>
    <t>ELECTRICITY ADMIN                                    25.50   3140.71     11.50   1888.53       .00                 .00                 .00       .00       .00       .00            37.00   5109.06</t>
  </si>
  <si>
    <t>ELECTRICITY DISTRIBUTION     MR L MBUYEPHI           10.00   2896.80       .00       .00       .00                 .00                 .00       .00       .00       .00            10.00   2029.95    N</t>
  </si>
  <si>
    <t>ELECTRICITY DISTRIBUTION     MR X QHINGA              6.00    757.49       .00       .00       .00                 .00                 .00       .00       .00       .00             6.00    766.88    N</t>
  </si>
  <si>
    <t>ELECTRICITY DISTRIBUTION     MS N NTONTELA            7.50   2823.56      7.00   4065.33       .00                 .00                 .00       .00       .00       .00            14.50   3259.02    Y</t>
  </si>
  <si>
    <t>ELECTRICITY DISTRIBUTION     MS N MKOKELI-NTLOKO      7.00   2073.44      3.50   1601.88       .00                 .00                 .00       .00       .00       .00            10.50   2258.72    N</t>
  </si>
  <si>
    <t>ELECTRICITY DISTRIBUTION     MISS NY KALASE          10.00   1262.48       .00       .00       .00                 .00                 .00       .00       .00       .00            10.00    639.31    N</t>
  </si>
  <si>
    <t>ELECTRICITY DISTRIBUTION     MR M DUDA               14.00   1991.01      7.50   1422.15       .00                 .00                 .00       .00       .00       .00            21.50   3455.42    N</t>
  </si>
  <si>
    <t>ELECTRICITY DISTRIBUTION     MR VX GONGQA            16.10   2561.69      9.60   2178.03       .00                 .00                 .00       .00       .00       .00            25.70   3313.87    N</t>
  </si>
  <si>
    <t>ELECTRICITY DISTRIBUTION     MR SA MAFANI             2.00    284.43      1.00    769.09       .00                 .00                 .00       .00       .00       .00             3.00   1053.52    Y</t>
  </si>
  <si>
    <t>ELECTRICITY DISTRIBUTION     MR DA DOUDES             7.00    948.05      3.50    732.40       .00                 .00                 .00       .00       .00       .00            10.50   1680.45    N</t>
  </si>
  <si>
    <t>ELECTRICITY DISTRIBUTION     MR S MTANA               3.00    406.31       .00       .00       .00                 .00                 .00       .00       .00       .00             3.00    406.31    N</t>
  </si>
  <si>
    <t>ELECTRICITY DISTRIBUTION     MR S LANGA               5.00   1420.74       .00       .00       .00                 .00                 .00       .00       .00       .00             5.00    968.03    N</t>
  </si>
  <si>
    <t>ELECTRICITY DISTRIBUTION     MISS NA MLOTANA         10.00   2896.80      5.00   1931.20       .00                 .00                 .00       .00       .00       .00            15.00   3245.53    N</t>
  </si>
  <si>
    <t>ELECTRICITY DISTRIBUTION     MR TH HULUSHE           10.00   1322.55       .00       .00       .00                 .00                 .00       .00       .00       .00            10.00   1322.55    Y</t>
  </si>
  <si>
    <t>KW MAKANA MUNICIPALITY-SAL                OVERIME HOURS REPORT                  PRINTED ON 2025/08/0(11:32)  FOR 2025/07/25        PAGE     4</t>
  </si>
  <si>
    <t>ELECTRICITY DISTRIBUTION     MR M NGOJO               2.00    386.58       .00       .00       .00                 .00                 .00       .00       .00       .00             2.00    405.36    N</t>
  </si>
  <si>
    <t>ELECTRICITY DISTRIBUTION     MR N LUPUWANA           12.00   3310.20       .00       .00       .00                 .00                 .00       .00       .00       .00            12.00   2346.74    N</t>
  </si>
  <si>
    <t>ELECTRICITY DISTRIBUTION     MR S SOMYA              14.00   4223.73      7.50   3037.65       .00                 .00                 .00       .00       .00       .00            21.50   4665.30    N</t>
  </si>
  <si>
    <t>ELECTRICITY DISTRIBUTION     MR BB GOMBA             10.00   1025.40      5.00    683.60       .00                 .00                 .00       .00       .00       .00            15.00   1727.78</t>
  </si>
  <si>
    <t>ELECTRICITY DISTRIBUTION     MS BJ MATTHEWS          12.00   1230.48      7.50   1025.40       .00                 .00                 .00       .00       .00       .00            19.50   2274.66</t>
  </si>
  <si>
    <t>ELECTRICITY DISTRIBUTION     MR S FESI               22.50   2215.21     14.50   1984.70       .00                 .00                 .00       .00       .00       .00            37.00   4199.91</t>
  </si>
  <si>
    <t>ELECTRICITY DISTRIBUTION     MR M HEMPE              17.00   1669.14       .00       .00       .00                 .00                 .00       .00       .00       .00            17.00   1711.40</t>
  </si>
  <si>
    <t>ELECTRICITY DISTRIBUTION     MR L KUPHU               3.00    286.11       .00       .00       .00                 .00                 .00       .00       .00       .00             3.00    286.11</t>
  </si>
  <si>
    <t>ELECTRICITY DISTRIBUTION     MR CC MANYONTA           3.00    286.11       .00       .00       .00                 .00                 .00       .00       .00       .00             3.00    290.81</t>
  </si>
  <si>
    <t>ELECTRICITY DISTRIBUTION     MR X NGQAWANA            8.00    801.12      3.50    515.76       .00                 .00                 .00       .00       .00       .00            11.50   1316.88</t>
  </si>
  <si>
    <t>ELECTRICITY DISTRIBUTION     MRS A NGQOYIYA          21.50   2050.46     11.50   1462.34       .00                 .00                 .00       .00       .00       .00            33.00   3573.84</t>
  </si>
  <si>
    <t>ELECTRICITY DISTRIBUTION     MR S SISWANA             3.00    286.11       .00       .00       .00                 .00                 .00       .00       .00       .00             3.00    290.81</t>
  </si>
  <si>
    <t>ELECTRICITY DISTRIBUTION                            235.60  39416.00     86.60  21409.53       .00                 .00                 .00       .00       .00       .00           322.20  47489.16</t>
  </si>
  <si>
    <t>CORPORATE SERVICES           MISS P BUWA             13.00   1565.85       .00       .00       .00                 .00                 .00       .00       .00       .00            13.00   1565.85</t>
  </si>
  <si>
    <t>CORPORATE SERVICES           MISS NO LURWAYI          3.00    336.11       .00       .00       .00                 .00                 .00       .00       .00       .00             3.00    336.11</t>
  </si>
  <si>
    <t>CORPORATE SERVICES           MR M MTHANA             28.50   2763.37       .00       .00       .00                 .00                 .00       .00       .00       .00            28.50    906.02</t>
  </si>
  <si>
    <t>CORPORATE SERVICES                                   44.50   4665.33       .00       .00       .00                 .00                 .00       .00       .00       .00            44.50   2807.98</t>
  </si>
  <si>
    <t>CITY HALL &amp; OFFICES          MS N MHLAMBISO          14.00   1342.64       .00       .00       .00                 .00                 .00       .00       .00       .00            14.00    651.95</t>
  </si>
  <si>
    <t>CITY HALL &amp; OFFICES                                  14.00   1342.64       .00       .00       .00                 .00                 .00       .00       .00       .00            14.00    651.95</t>
  </si>
  <si>
    <t>COMMUNITY HALLS              MR MS NKONTSO            6.50    924.40       .00       .00       .00                 .00                 .00       .00       .00       .00             6.50    924.40    0</t>
  </si>
  <si>
    <t>COMMUNITY HALLS              MR VM NQEBEYA           13.50   2382.19     19.00   4486.86       .00                 .00                 .00       .00       .00       .00            32.50   6869.05</t>
  </si>
  <si>
    <t>COMMUNITY HALLS              MR S MIZE                 .00       .00       .00       .00       .00                 .00                 .00       .00       .00       .00              .00    945.17</t>
  </si>
  <si>
    <t>COMMUNITY HALLS              MR L MSUTWANA            8.00   1033.20      9.00   1549.80       .00                 .00                 .00       .00       .00       .00            17.00   2583.00</t>
  </si>
  <si>
    <t>COMMUNITY HALLS              MRS N MALGAS             9.00   1082.57       .00       .00       .00                 .00                 .00       .00       .00       .00             9.00   1082.57</t>
  </si>
  <si>
    <t>COMMUNITY HALLS                                      37.00   5422.36     28.00   6036.66       .00                 .00                 .00       .00       .00       .00            65.00  12404.19</t>
  </si>
  <si>
    <t>KW MAKANA MUNICIPALITY-SAL                OVERIME HOURS REPORT                  PRINTED ON 2025/08/0(11:32)  FOR 2025/07/25        PAGE     5</t>
  </si>
  <si>
    <t>FINANCE ADMINISTRATION       MR L MAGALELA            3.00    406.31       .00       .00       .00                 .00                 .00       .00       .00       .00             3.00    406.31</t>
  </si>
  <si>
    <t>FINANCE ADMINISTRATION                                3.00    406.31       .00       .00       .00                 .00                 .00       .00       .00       .00             3.00    406.31</t>
  </si>
  <si>
    <t>DOMESTIC REFUSE              MR MW NTSHOKO           19.30   2434.41     11.00   1849.98       .00                 .00                 .00       .00       .00       .00            30.30   4284.39    N</t>
  </si>
  <si>
    <t>DOMESTIC REFUSE              MR T DYIBISHE           13.00   1363.25      3.00    567.08       .00                 .00                 .00       .00       .00       .00            16.00   1930.33</t>
  </si>
  <si>
    <t>DOMESTIC REFUSE                                      32.30   3797.66     14.00   2417.06       .00                 .00                 .00       .00       .00       .00            46.30   6214.72</t>
  </si>
  <si>
    <t>FIRE CONTROL                 MR FM MAPALING            .00       .00       .00       .00       .00                 .00               36.00   3204.36       .00       .00            36.00   3204.36    Y</t>
  </si>
  <si>
    <t>FIRE CONTROL                 MR GH FELIX              8.00   1645.68       .00       .00       .00                 .00               24.00   1645.68       .00       .00            32.00   3291.36    Y</t>
  </si>
  <si>
    <t>FIRE CONTROL                 MR M MANKAYI             8.00   2086.08       .00       .00       .00                 .00               24.00   2086.08     12.00   2086.08            44.00   6258.24    Y</t>
  </si>
  <si>
    <t>FIRE CONTROL                 MR ME TEMBENI             .00       .00       .00       .00       .00                 .00               12.00    822.84     12.00   1645.68            24.00   2468.52    Y</t>
  </si>
  <si>
    <t>FIRE CONTROL                 MR MR NTSHO              8.00   1852.80       .00       .00       .00                 .00               24.00   1852.80       .00       .00            32.00   3705.60    Y</t>
  </si>
  <si>
    <t>FIRE CONTROL                 MR TJ SMAYILE            8.00   1795.08       .00       .00       .00                 .00               24.00   1795.20       .00       .00            32.00   3590.28    Y</t>
  </si>
  <si>
    <t>FIRE CONTROL                 MISS N NGQAKAYI           .00       .00       .00       .00       .00                 .00               24.00   1852.80     12.00   1852.80            36.00   3705.60    Y</t>
  </si>
  <si>
    <t>FIRE CONTROL                 MR MEB BOOI               .00       .00       .00       .00       .00                 .00               24.00   1621.44       .00       .00            24.00   1621.44    Y</t>
  </si>
  <si>
    <t>FIRE CONTROL                 MR AT BOMA               8.00   1795.08       .00       .00       .00                 .00               24.00   1795.20       .00       .00            32.00   3590.28    Y</t>
  </si>
  <si>
    <t>FIRE CONTROL                 MR MM MANCAM             8.00   1795.08       .00       .00       .00                 .00               24.00   1795.20     12.00   1795.08            44.00   5385.36    Y</t>
  </si>
  <si>
    <t>FIRE CONTROL                 MR M MARAWU              8.00   1532.64       .00       .00       .00                 .00               24.00   1532.64       .00       .00            32.00   3065.28    Y</t>
  </si>
  <si>
    <t>FIRE CONTROL                 MRS PL MBANE              .00       .00       .00       .00       .00                 .00               31.00   2318.80     12.00   1795.08            43.00   4113.88    Y</t>
  </si>
  <si>
    <t>FIRE CONTROL                 MS NP NTLANJENI           .00       .00       .00       .00       .00                 .00               24.00   2275.44       .00       .00            24.00   2275.44    Y</t>
  </si>
  <si>
    <t>FIRE CONTROL                 MR ZC NDOLO               .00       .00       .00       .00       .00                 .00               24.00   1576.56     12.00   1576.44            36.00   3153.00    Y</t>
  </si>
  <si>
    <t>FIRE CONTROL                 MS NJ SIKO                .00       .00       .00       .00       .00                 .00               24.00   1643.76     12.00   1643.76            36.00   3287.52    Y</t>
  </si>
  <si>
    <t>FIRE CONTROL                 MR NA SCHEEPERS           .00       .00       .00       .00       .00                 .00               24.00   2086.08       .00       .00            24.00   2086.08    Y</t>
  </si>
  <si>
    <t>FIRE CONTROL                 MR QW SKEYI               .00       .00       .00       .00       .00                 .00               36.00   2588.40     12.00   1725.60            48.00   4314.00    Y</t>
  </si>
  <si>
    <t>FIRE CONTROL                 MS NVM MKELE             8.00   1645.68       .00       .00       .00                 .00               24.00   1645.68       .00       .00            32.00   3291.36    Y</t>
  </si>
  <si>
    <t>FIRE CONTROL                 MS T SOBIKWA              .00       .00       .00       .00       .00                 .00               24.00   1341.36       .00       .00            24.00   1341.36</t>
  </si>
  <si>
    <t>FIRE CONTROL                 MRS NJ SOMEKETA           .00       .00       .00       .00       .00                 .00               24.00   2369.76       .00       .00            24.00   2369.76    Y</t>
  </si>
  <si>
    <t>FIRE CONTROL                 MR T KASPER              8.00   1546.32       .00       .00       .00                 .00               24.00   1546.32     12.00   1546.32            44.00   4638.96    Y</t>
  </si>
  <si>
    <t>FIRE CONTROL                 MR D MKHAZA              8.00   1546.32       .00       .00       .00                 .00               24.00   1546.32     12.00   1546.32            44.00   4638.96    Y</t>
  </si>
  <si>
    <t>FIRE CONTROL                 MRS VJ JEZI              8.00   1279.20       .00       .00       .00                 .00               24.00   1279.20       .00       .00            32.00   2558.40    Y</t>
  </si>
  <si>
    <t>KW MAKANA MUNICIPALITY-SAL                OVERIME HOURS REPORT                  PRINTED ON 2025/08/0(11:32)  FOR 2025/07/25        PAGE     6</t>
  </si>
  <si>
    <t>FIRE CONTROL                 MR L SONGONGO             .00       .00       .00       .00       .00                 .00               36.00   1918.80     12.00   1279.20            48.00   3198.00    Y</t>
  </si>
  <si>
    <t>FIRE CONTROL                 MR NT TLANJENI            .00       .00       .00       .00       .00                 .00               24.00   1546.32     12.00   1546.32            36.00   3092.64    Y</t>
  </si>
  <si>
    <t>FIRE CONTROL                 MS NC HAARMANS            .00       .00       .00       .00       .00                 .00               12.00    639.60       .00       .00            12.00    639.60</t>
  </si>
  <si>
    <t>FIRE CONTROL                 MR BL LOMBO              8.00   1341.24       .00       .00       .00                 .00               36.00   2012.04     12.00   1341.24            56.00   4694.52</t>
  </si>
  <si>
    <t>FIRE CONTROL                 MR AJ BOBATYANI          8.00   1341.24       .00       .00       .00                 .00               24.00   1341.36       .00       .00            32.00   2682.60</t>
  </si>
  <si>
    <t>FIRE CONTROL                 MRS E JONGILE             .00       .00       .00       .00       .00                 .00               12.00    595.68     12.00   1191.24            24.00   1786.92</t>
  </si>
  <si>
    <t>FIRE CONTROL                                        104.00  21202.44       .00       .00       .00                 .00              715.00  50275.72    168.00  22571.16           987.00  94049.32</t>
  </si>
  <si>
    <t>SANITATION GENERAL           MR JL THOMAS             6.00   1470.06      3.00   1325.03       .00                 .00                 .00       .00       .00       .00             9.00   1936.05</t>
  </si>
  <si>
    <t>SANITATION GENERAL           MR S JACK                6.00    738.99      5.00    821.10       .00                 .00                 .00       .00       .00       .00            11.00   1560.09</t>
  </si>
  <si>
    <t>SANITATION GENERAL           Mr ER Elburg             3.00    286.11      3.00    515.76       .00                 .00                 .00       .00       .00       .00             6.00    801.87</t>
  </si>
  <si>
    <t>SANITATION GENERAL           Mr M Tembeni             2.00    190.74      3.00    515.76       .00                 .00                 .00       .00       .00       .00             5.00    706.50</t>
  </si>
  <si>
    <t>SANITATION GENERAL           MR T MJEKULA             5.00    465.68       .00       .00       .00                 .00                 .00       .00       .00       .00             5.00    465.68</t>
  </si>
  <si>
    <t>SANITATION GENERAL                                   22.00   3151.58     14.00   3177.65       .00                 .00                 .00       .00       .00       .00            36.00   5470.19</t>
  </si>
  <si>
    <t>TRAFFIC                      MRS Z MASETI            10.00   2630.85      4.00   1403.12       .00                 .00                 .00       .00       .00       .00            14.00   4033.97</t>
  </si>
  <si>
    <t>TRAFFIC                      MRS ZP NGWENYENI         6.00    959.40      4.00    852.80       .00                 .00                 .00       .00       .00       .00            10.00   1812.20</t>
  </si>
  <si>
    <t>TRAFFIC                      MR B SOYA                4.00    639.60       .00       .00       .00                 .00                 .00       .00       .00       .00             4.00    639.60</t>
  </si>
  <si>
    <t>TRAFFIC                      MISS L MACKENZIE         4.00    980.04       .00       .00       .00                 .00                 .00       .00       .00       .00             4.00    802.59</t>
  </si>
  <si>
    <t>TRAFFIC                      MR FP OERSON            15.00   3768.98      6.00   2010.12       .00                 .00                6.00    478.56       .00       .00            27.00   5053.54</t>
  </si>
  <si>
    <t>TRAFFIC                      MR STM JACOBS            9.00   2205.09      6.00   1960.08       .00                 .00                6.00    490.02       .00       .00            21.00   3394.57</t>
  </si>
  <si>
    <t>TRAFFIC                      MS Z MBULALI            10.00   1996.80      4.00   1064.96       .00                 .00                 .00       .00       .00       .00            14.00   2996.78</t>
  </si>
  <si>
    <t>TRAFFIC                      MR UR AUSTIN            10.00   1996.80      4.00   1064.96       .00                 .00                 .00       .00       .00       .00            14.00   2968.61</t>
  </si>
  <si>
    <t>TRAFFIC                      MR KG REDCLIFFE          9.00   1797.12      6.00   1597.44       .00                 .00                6.00    399.36       .00       .00            21.00   3690.64</t>
  </si>
  <si>
    <t>TRAFFIC                                              77.00  16974.68     34.00   9953.48       .00                 .00               18.00   1367.94       .00       .00           129.00  25392.50</t>
  </si>
  <si>
    <t xml:space="preserve">                                                   1093.20 178384.96    462.40  92915.08       .00                 .00             1609.00 102588.82    336.00  43378.92          3500.60 401027.23</t>
  </si>
  <si>
    <t>LC MAKANA MUNICIPALITY-SAL                OVERIME HOURS REPORT                  PRINTED ON 2025/09/1(16:15)  FOR 2025/08/25        PAGE     1</t>
  </si>
  <si>
    <t xml:space="preserve">                                                                                    NORMAL OVERTIME</t>
  </si>
  <si>
    <t xml:space="preserve">                                                 ________________________________________________________________________________   ______________________________________</t>
  </si>
  <si>
    <t xml:space="preserve">                                                 |    O/T @ 1.5           O/T @ SUN          O/T @ 1.0            O/T P/H       |   |         TOTAL</t>
  </si>
  <si>
    <t>DEPT                         EMPLOYEE NAME           HOURS    AMOUNT     HOURS    AMOUNT     HOURS    AMOUNT     HOURS    AMOUNT</t>
  </si>
  <si>
    <t>ENG DISTR PLANT              MR MG BUDAZA            16.00   2069.28       .00       .00       .00       .00       .00       .00       16.00   2069.28    ENG DISTR PLANT</t>
  </si>
  <si>
    <t>ENG DISTR PLANT              MR Z PAYI                3.00    387.99       .00       .00       .00       .00       .00       .00        3.00    387.99    ENG DISTR PLANT</t>
  </si>
  <si>
    <t>---------------------------------------------------------------------------------------------------------------------------------------------------------------------</t>
  </si>
  <si>
    <t>ENG DISTR PLANT                                      19.00   2457.27       .00       .00       .00       .00       .00       .00       19.00   2457.27    ENG DISTR PLANT</t>
  </si>
  <si>
    <t>ENG PAIL REMOVALS            MR S MELANI              3.00    387.99       .00       .00       .00       .00       .00       .00        3.00    387.99    ENG PAIL REMOVALS</t>
  </si>
  <si>
    <t>ENG PAIL REMOVALS            MR VH NQEBEYA            3.00    387.99       .00       .00       .00       .00       .00       .00        3.00    387.99    ENG PAIL REMOVALS</t>
  </si>
  <si>
    <t>ENG PAIL REMOVALS            MR ZJ ZWENI               .00       .00       .00       .00       .00       .00       .00       .00         .00       .00    ENG PAIL REMOVALS</t>
  </si>
  <si>
    <t>ENG PAIL REMOVALS            MR L NAZO                3.00    352.94       .00       .00       .00       .00       .00       .00        3.00    352.94    ENG PAIL REMOVALS</t>
  </si>
  <si>
    <t>ENG PAIL REMOVALS            MR TH KAMANA            16.00   1882.32       .00       .00       .00       .00       .00       .00       16.00   1882.32    ENG PAIL REMOVALS</t>
  </si>
  <si>
    <t>ENG PAIL REMOVALS            MR SM MONKIE             2.00    235.29      6.00    941.16       .00       .00       .00       .00        8.00   1176.45    ENG PAIL REMOVALS</t>
  </si>
  <si>
    <t>ENG PAIL REMOVALS            MR ME KULA               3.00    352.94       .00       .00       .00       .00       .00       .00        3.00    352.94    ENG PAIL REMOVALS</t>
  </si>
  <si>
    <t>ENG PAIL REMOVALS            MR BR MGQOBELE          20.50   2411.73       .00       .00       .00       .00       .00       .00       20.50   2411.73    ENG PAIL REMOVALS</t>
  </si>
  <si>
    <t>ENG PAIL REMOVALS                                    50.50   6011.20      6.00    941.16       .00       .00       .00       .00       56.50   6952.36    ENG PAIL REMOVALS</t>
  </si>
  <si>
    <t>ENG SEWER ADMIN              MR S THETHANI           33.00   7191.86       .00       .00       .00       .00       .00       .00       33.00   7191.86    ENG SEWER ADMIN</t>
  </si>
  <si>
    <t>ENG SEWER ADMIN              MR T RALO               16.00   1882.32       .00       .00       .00       .00       .00       .00       16.00   1882.32    ENG SEWER ADMIN</t>
  </si>
  <si>
    <t>ENG SEWER ADMIN              MR M VAMVA              18.00   3653.37      6.00   1623.72       .00       .00       .00       .00       24.00   5277.09    ENG SEWER ADMIN</t>
  </si>
  <si>
    <t>ENG SEWER ADMIN              MR A ZUZANI              3.00    608.90       .00       .00       .00       .00       .00       .00        3.00    608.90    ENG SEWER ADMIN</t>
  </si>
  <si>
    <t>ENG SEWER ADMIN                                      70.00  13336.45      6.00   1623.72       .00       .00       .00       .00       76.00  14960.17    ENG SEWER ADMIN</t>
  </si>
  <si>
    <t>ENG DISPOSAL WORKS           MR SG NKOLONGO          11.00   2397.29     11.00   3196.38       .00       .00       .00       .00       22.00   5593.67    ENG DISPOSAL WORKS</t>
  </si>
  <si>
    <t>ENG DISPOSAL WORKS           MRS S SOMAGU              .00       .00       .00       .00       .00       .00       .00       .00         .00       .00    ENG DISPOSAL WORKS</t>
  </si>
  <si>
    <t>ENG DISPOSAL WORKS           MR MS MAZUNGULA           .00       .00       .00       .00       .00       .00       .00       .00         .00       .00    ENG DISPOSAL WORKS</t>
  </si>
  <si>
    <t>ENG DISPOSAL WORKS                                   11.00   2397.29     11.00   3196.38       .00       .00       .00       .00       22.00   5593.67    ENG DISPOSAL WORKS</t>
  </si>
  <si>
    <t>ENG SEWER RETICULATION       MR R FRANCIS            44.00  10291.80       .00       .00       .00       .00       .00       .00       44.00  10291.80    ENG SEWER RETICULATION</t>
  </si>
  <si>
    <t>ENG SEWER RETICULATION                               44.00  10291.80       .00       .00       .00       .00       .00       .00       44.00  10291.80    ENG SEWER RETICULATION</t>
  </si>
  <si>
    <t>ENG STORMWATER DRAINS        MR A ALBANY               .00       .00       .00       .00       .00       .00       .00       .00         .00       .00    ENG STORMWATER DRAINS</t>
  </si>
  <si>
    <t>LC MAKANA MUNICIPALITY-SAL                OVERIME HOURS REPORT                  PRINTED ON 2025/09/1(16:15)  FOR 2025/08/25        PAGE     2</t>
  </si>
  <si>
    <t>ENG STORMWATER DRAINS                                  .00       .00       .00       .00       .00       .00       .00       .00         .00       .00    ENG STORMWATER DRAINS</t>
  </si>
  <si>
    <t>WATER CONSERVATION PURIF     MR MM MAKOMBE            3.00    685.58       .00       .00       .00       .00       .00       .00        3.00    685.58    WATER CONSERVATION PURIF</t>
  </si>
  <si>
    <t>WATER CONSERVATION PURIF     MR ZP DAVANE              .00       .00       .00       .00       .00       .00       .00       .00         .00       .00    WATER CONSERVATION PURIF</t>
  </si>
  <si>
    <t>WATER CONSERVATION PURIF     MR TJ JILANA              .00       .00       .00       .00       .00       .00       .00       .00         .00       .00    WATER CONSERVATION PURIF</t>
  </si>
  <si>
    <t>WATER CONSERVATION PURIF     MR A HELENI               .00       .00       .00       .00       .00       .00       .00       .00         .00       .00    WATER CONSERVATION PURIF</t>
  </si>
  <si>
    <t>WATER CONSERVATION PURIF     MR T BAVUMA               .00       .00       .00       .00       .00       .00       .00       .00         .00       .00    WATER CONSERVATION PURIF</t>
  </si>
  <si>
    <t>WATER CONSERVATION PURIF     MR AS BOTILE              .00       .00       .00       .00       .00       .00       .00       .00         .00       .00    WATER CONSERVATION PURIF</t>
  </si>
  <si>
    <t>WATER CONSERVATION PURIF     MR M SOLANI               .00       .00       .00       .00       .00       .00       .00       .00         .00       .00    WATER CONSERVATION PURIF</t>
  </si>
  <si>
    <t>WATER CONSERVATION PURIF     MR OO MBOMBO              .00       .00       .00       .00       .00       .00       .00       .00         .00       .00    WATER CONSERVATION PURIF</t>
  </si>
  <si>
    <t>WATER CONSERVATION PURIF                              3.00    685.58       .00       .00       .00       .00       .00       .00        3.00    685.58    WATER CONSERVATION PURIF</t>
  </si>
  <si>
    <t>WATER JAMES KLEYNHANS        MR ZR ADAM                .00       .00       .00       .00       .00       .00       .00       .00         .00       .00    WATER JAMES KLEYNHANS</t>
  </si>
  <si>
    <t>WATER JAMES KLEYNHANS        MS N GONGQOBE             .00       .00       .00       .00       .00       .00       .00       .00         .00       .00    WATER JAMES KLEYNHANS</t>
  </si>
  <si>
    <t>WATER JAMES KLEYNHANS        MR MM MGOGOSHE            .00       .00       .00       .00       .00       .00       .00       .00         .00       .00    WATER JAMES KLEYNHANS</t>
  </si>
  <si>
    <t>WATER JAMES KLEYNHANS                                  .00       .00       .00       .00       .00       .00       .00       .00         .00       .00    WATER JAMES KLEYNHANS</t>
  </si>
  <si>
    <t>WATER RETICULATION           MR D NGQINZI            11.00   1422.63      8.00   1379.52       .00       .00       .00       .00       19.00   2802.15    WATER RETICULATION</t>
  </si>
  <si>
    <t>WATER RETICULATION           MR L PETER              21.30   2463.66     19.00   2883.91       .00       .00       .00       .00       40.30   5347.57    WATER RETICULATION</t>
  </si>
  <si>
    <t>WATER RETICULATION           MR C BASSON             11.00   2513.78      8.00   2437.60       .00       .00       .00       .00       19.00   4951.38    WATER RETICULATION</t>
  </si>
  <si>
    <t>WATER RETICULATION           MRS NJ SUKULA             .00       .00       .00       .00       .00       .00       .00       .00         .00       .00    WATER RETICULATION</t>
  </si>
  <si>
    <t>WATER RETICULATION           MR SI DYONGOMAN         11.00   1294.10      8.00   1254.88       .00       .00       .00       .00       19.00   2548.98    WATER RETICULATION</t>
  </si>
  <si>
    <t>WATER RETICULATION                                   54.30   7694.17     43.00   7955.91       .00       .00       .00       .00       97.30  15650.08    WATER RETICULATION</t>
  </si>
  <si>
    <t>CEMETERIES                   MR Z MATISO             12.00   1551.96       .00       .00       .00       .00       .00       .00       12.00   1551.96    CEMETERIES</t>
  </si>
  <si>
    <t>CEMETERIES                                           12.00   1551.96       .00       .00       .00       .00       .00       .00       12.00   1551.96    CEMETERIES</t>
  </si>
  <si>
    <t>COMMONAGE                    MR PZ NDWAYANA          11.00   1294.10      5.00    784.30       .00       .00       .00       .00       16.00   2078.40    COMMONAGE</t>
  </si>
  <si>
    <t>COMMONAGE                    MR A NQUMA              11.00   1294.10      5.00    784.30       .00       .00       .00       .00       16.00   2078.40    COMMONAGE</t>
  </si>
  <si>
    <t>COMMONAGE                    MR M KOLISI              9.00    922.86      5.00    683.60       .00       .00       .00       .00       14.00   1606.46    COMMONAGE</t>
  </si>
  <si>
    <t>LC MAKANA MUNICIPALITY-SAL                OVERIME HOURS REPORT                  PRINTED ON 2025/09/1(16:15)  FOR 2025/08/25        PAGE     3</t>
  </si>
  <si>
    <t>COMMONAGE                    MR VA BOTILE            12.00   1230.48       .00       .00       .00       .00       .00       .00       12.00   1230.48    COMMONAGE</t>
  </si>
  <si>
    <t>COMMONAGE                    MR L DANIELS             9.00    922.86       .00       .00       .00       .00       .00       .00        9.00    922.86    COMMONAGE</t>
  </si>
  <si>
    <t>COMMONAGE                                            52.00   5664.40     15.00   2252.20       .00       .00       .00       .00       67.00   7916.60    COMMONAGE</t>
  </si>
  <si>
    <t>DOMESTIC REFUSE              MR MW NTSHOKO           17.30   2291.39     21.30   3761.58       .00       .00       .00       .00       38.60   6052.97    DOMESTIC REFUSE</t>
  </si>
  <si>
    <t>DOMESTIC REFUSE              MR T DYIBISHE           17.00   1871.96      6.00    880.92       .00       .00       .00       .00       23.00   2752.88    DOMESTIC REFUSE</t>
  </si>
  <si>
    <t>DOMESTIC REFUSE                                      34.30   4163.35     27.30   4642.50       .00       .00       .00       .00       61.60   8805.85    DOMESTIC REFUSE</t>
  </si>
  <si>
    <t>PARKS ADMIN                  MR S ZONDANI             9.00    922.86      5.00    683.60       .00       .00       .00       .00       14.00   1606.46    PARKS ADMIN</t>
  </si>
  <si>
    <t>PARKS ADMIN                  MR L CHRISJAN           12.00   1230.48       .00       .00       .00       .00       .00       .00       12.00   1230.48    PARKS ADMIN</t>
  </si>
  <si>
    <t>PARKS ADMIN                                          21.00   2153.34      5.00    683.60       .00       .00       .00       .00       26.00   2836.94    PARKS ADMIN</t>
  </si>
  <si>
    <t>FIRE CONTROL                 MR VD VATELA              .00       .00       .00       .00       .00       .00       .00       .00         .00       .00    FIRE CONTROL</t>
  </si>
  <si>
    <t>FIRE CONTROL                 MR FM MAPALING           8.00   2243.28       .00       .00       .00       .00       .00       .00        8.00   2243.28    FIRE CONTROL</t>
  </si>
  <si>
    <t>FIRE CONTROL                 MR GH FELIX              8.00   1728.24       .00       .00       .00       .00       .00       .00        8.00   1728.24    FIRE CONTROL</t>
  </si>
  <si>
    <t>FIRE CONTROL                 MR M MANKAYI             8.00   2243.28       .00       .00       .00       .00       .00       .00        8.00   2243.28    FIRE CONTROL</t>
  </si>
  <si>
    <t>FIRE CONTROL                 MR ME TEMBENI             .00       .00       .00       .00       .00       .00       .00       .00         .00       .00    FIRE CONTROL</t>
  </si>
  <si>
    <t>FIRE CONTROL                 MR MR NTSHO              8.00   1945.68       .00       .00       .00       .00       .00       .00        8.00   1945.68    FIRE CONTROL</t>
  </si>
  <si>
    <t>FIRE CONTROL                 MR TJ SMAYILE            8.00   1884.96       .00       .00       .00       .00       .00       .00        8.00   1884.96    FIRE CONTROL</t>
  </si>
  <si>
    <t>FIRE CONTROL                 MR MEB BOOI               .00       .00       .00       .00       .00       .00       .00       .00         .00       .00    FIRE CONTROL</t>
  </si>
  <si>
    <t>FIRE CONTROL                 MR AT BOMA                .00       .00       .00       .00       .00       .00       .00       .00         .00       .00    FIRE CONTROL</t>
  </si>
  <si>
    <t>FIRE CONTROL                 MR MM MANCAM             8.00   1884.96       .00       .00       .00       .00       .00       .00        8.00   1884.96    FIRE CONTROL</t>
  </si>
  <si>
    <t>FIRE CONTROL                 MR M MARAWU               .00       .00       .00       .00       .00       .00       .00       .00         .00       .00    FIRE CONTROL</t>
  </si>
  <si>
    <t>FIRE CONTROL                 MRS PL MBANE              .00       .00       .00       .00       .00       .00       .00       .00         .00       .00    FIRE CONTROL</t>
  </si>
  <si>
    <t>FIRE CONTROL                 MS NP NTLANJENI           .00       .00       .00       .00       .00       .00       .00       .00         .00       .00    FIRE CONTROL</t>
  </si>
  <si>
    <t>FIRE CONTROL                 MS NJ SIKO                .00       .00       .00       .00       .00       .00       .00       .00         .00       .00    FIRE CONTROL</t>
  </si>
  <si>
    <t>FIRE CONTROL                 MR NA SCHEEPERS           .00       .00       .00       .00       .00       .00       .00       .00         .00       .00    FIRE CONTROL</t>
  </si>
  <si>
    <t>FIRE CONTROL                 MR QW SKEYI               .00       .00       .00       .00       .00       .00       .00       .00         .00       .00    FIRE CONTROL</t>
  </si>
  <si>
    <t>FIRE CONTROL                 MS NVM MKELE             8.00   1728.12       .00       .00       .00       .00       .00       .00        8.00   1728.12    FIRE CONTROL</t>
  </si>
  <si>
    <t>FIRE CONTROL                 MS T SOBIKWA              .00       .00       .00       .00       .00       .00       .00       .00         .00       .00    FIRE CONTROL</t>
  </si>
  <si>
    <t>LC MAKANA MUNICIPALITY-SAL                OVERIME HOURS REPORT                  PRINTED ON 2025/09/1(16:15)  FOR 2025/08/25        PAGE     4</t>
  </si>
  <si>
    <t>FIRE CONTROL                 MR T KASPER               .00       .00       .00       .00       .00       .00       .00       .00         .00       .00    FIRE CONTROL</t>
  </si>
  <si>
    <t>FIRE CONTROL                 MR D MKHAZA               .00       .00       .00       .00       .00       .00       .00       .00         .00       .00    FIRE CONTROL</t>
  </si>
  <si>
    <t>FIRE CONTROL                 MR AS NQOKOQA             .00       .00       .00       .00       .00       .00       .00       .00         .00       .00    FIRE CONTROL</t>
  </si>
  <si>
    <t>FIRE CONTROL                 MRS VJ JEZI              8.00   1343.28       .00       .00       .00       .00       .00       .00        8.00   1343.28    FIRE CONTROL</t>
  </si>
  <si>
    <t>FIRE CONTROL                 MR NT TLANJENI            .00       .00       .00       .00       .00       .00       .00       .00         .00       .00    FIRE CONTROL</t>
  </si>
  <si>
    <t>FIRE CONTROL                 MS NC HAARMANS           8.00   1343.28       .00       .00       .00       .00       .00       .00        8.00   1343.28    FIRE CONTROL</t>
  </si>
  <si>
    <t>FIRE CONTROL                 MR BL LOMBO               .00       .00       .00       .00       .00       .00       .00       .00         .00       .00    FIRE CONTROL</t>
  </si>
  <si>
    <t>FIRE CONTROL                 MR AJ BOBATYANI          8.00   1442.28       .00       .00       .00       .00       .00       .00        8.00   1442.28    FIRE CONTROL</t>
  </si>
  <si>
    <t>FIRE CONTROL                 MRS E JONGILE            8.00   1250.88       .00       .00       .00       .00       .00       .00        8.00   1250.88    FIRE CONTROL</t>
  </si>
  <si>
    <t>FIRE CONTROL                                         88.00  19038.24       .00       .00       .00       .00       .00       .00       88.00  19038.24    FIRE CONTROL</t>
  </si>
  <si>
    <t>SANITATION GENERAL           MR JL THOMAS            14.00   3602.13      6.00   2058.36       .00       .00       .00       .00       20.00   5660.49    SANITATION GENERAL</t>
  </si>
  <si>
    <t>SANITATION GENERAL           MR S JACK                5.00    646.65      6.00   1561.65       .00       .00       .00       .00       11.00   2208.30    SANITATION GENERAL</t>
  </si>
  <si>
    <t>SANITATION GENERAL           Mr ER Elburg             6.00    600.84      6.00    801.12       .00       .00       .00       .00       12.00   1401.96    SANITATION GENERAL</t>
  </si>
  <si>
    <t>SANITATION GENERAL           Mr M Tembeni             6.00    600.84      6.00    801.12       .00       .00       .00       .00       12.00   1401.96    SANITATION GENERAL</t>
  </si>
  <si>
    <t>SANITATION GENERAL           MR T MJEKULA             8.00    782.40      6.00    782.40       .00       .00       .00       .00       14.00   1564.80    SANITATION GENERAL</t>
  </si>
  <si>
    <t>SANITATION GENERAL                                   39.00   6232.86     30.00   6004.65       .00       .00       .00       .00       69.00  12237.51    SANITATION GENERAL</t>
  </si>
  <si>
    <t>TRAFFIC                      MRS Z MASETI            12.00   3315.06      6.00   2210.04       .00       .00       .00       .00       18.00   5525.10    TRAFFIC</t>
  </si>
  <si>
    <t>TRAFFIC                      MRS ZP NGWENYENI         4.00    671.64       .00       .00       .00       .00       .00       .00        4.00    671.64    TRAFFIC</t>
  </si>
  <si>
    <t>TRAFFIC                      MR B SOYA                6.00   1007.46      8.00   1791.04       .00       .00       .00       .00       14.00   2798.50    TRAFFIC</t>
  </si>
  <si>
    <t>TRAFFIC                      MISS L MACKENZIE        12.00   3087.54      6.00   2058.36       .00       .00       .00       .00       18.00   5145.90    TRAFFIC</t>
  </si>
  <si>
    <t>TRAFFIC                      MR FP OERSON              .00       .00       .00       .00       .00       .00       .00       .00         .00       .00    TRAFFIC</t>
  </si>
  <si>
    <t>TRAFFIC                      MR STM JACOBS           11.00   2830.25     15.00   5145.90       .00       .00       .00       .00       26.00   7976.15    TRAFFIC</t>
  </si>
  <si>
    <t>TRAFFIC                      MS Z MBULALI            12.00   2553.84      6.00   1702.56       .00       .00       .00       .00       18.00   4256.40    TRAFFIC</t>
  </si>
  <si>
    <t>TRAFFIC                      MR UR AUSTIN            12.00   2553.84      6.00   1702.56       .00       .00       .00       .00       18.00   4256.40    TRAFFIC</t>
  </si>
  <si>
    <t>TRAFFIC                      MR KG REDCLIFFE          7.00   1489.74      8.00   2270.08       .00       .00       .00       .00       15.00   3759.82    TRAFFIC</t>
  </si>
  <si>
    <t>TRAFFIC                                              76.00  17509.37     55.00  16880.54       .00       .00       .00       .00      131.00  34389.91    TRAFFIC</t>
  </si>
  <si>
    <t>LC MAKANA MUNICIPALITY-SAL                OVERIME HOURS REPORT                  PRINTED ON 2025/09/1(16:15)  FOR 2025/08/25        PAGE     5</t>
  </si>
  <si>
    <t>STR ISLANDS &amp; VERGES         MR NM TATA              17.00   2992.94     10.00   2347.40       .00       .00       .00       .00       27.00   5340.34    STR ISLANDS &amp; VERGES</t>
  </si>
  <si>
    <t>STR ISLANDS &amp; VERGES         MR L MALETHE            12.00   1551.96       .00       .00       .00       .00       .00       .00       12.00   1551.96    STR ISLANDS &amp; VERGES</t>
  </si>
  <si>
    <t>STR ISLANDS &amp; VERGES                                 29.00   4544.90     10.00   2347.40       .00       .00       .00       .00       39.00   6892.30    STR ISLANDS &amp; VERGES</t>
  </si>
  <si>
    <t>TOTALS --------------------------------------------------------------------------------------------------------------------------------------------------------------</t>
  </si>
  <si>
    <t xml:space="preserve">                                                    603.10 103732.18    208.30  46528.06       .00       .00       .00       .00      811.40 150260.24</t>
  </si>
  <si>
    <t xml:space="preserve"> </t>
  </si>
  <si>
    <t>AUGUST 25</t>
  </si>
  <si>
    <t>SEPT 25</t>
  </si>
  <si>
    <t>LJ MAKANA MUNICIPALITY-SAL                OVERIME HOURS REPORT                  PRINTED ON 2025/10/0(13:26)  FOR 2025/09/25        PAGE     1</t>
  </si>
  <si>
    <t>TECHNICAL ADMINISTRATION     MR MV TABATA          2986.52             3602.78                 .00                 .00                 .00                 .00                    6589.30   6589.30    N</t>
  </si>
  <si>
    <t>TECHNICAL ADMINISTRATION     MR E SIAS             1691.10              609.71                 .00                 .00                 .00                 .00                    2300.81   2300.81</t>
  </si>
  <si>
    <t>TECHNICAL ADMINISTRATION                           4677.62             4212.49                 .00                 .00                 .00                 .00                    8890.11   8890.11</t>
  </si>
  <si>
    <t>ENG PAIL REMOVALS            MR ZJ ZWENI               .00                 .00                 .00                 .00             1743.60                 .00                    1743.60   2645.04    Y</t>
  </si>
  <si>
    <t>ENG PAIL REMOVALS            MR V DOLO              235.29              941.16                 .00                 .00                 .00                 .00                    1176.45   1176.45    N</t>
  </si>
  <si>
    <t>ENG PAIL REMOVALS            MR ME KULA                .00              784.30                 .00                 .00                 .00                 .00                     784.30    746.90    N</t>
  </si>
  <si>
    <t>ENG PAIL REMOVALS                                   235.29             1725.46                 .00                 .00             1743.60                 .00                    3704.35   4568.39</t>
  </si>
  <si>
    <t>ENG SEWER ADMIN              MR S THETHANI             .00                 .00                 .00                 .00             3487.20             1743.48                    5230.68   5230.68    N</t>
  </si>
  <si>
    <t>ENG SEWER ADMIN                                        .00                 .00                 .00                 .00             3487.20             1743.48                    5230.68   5230.68</t>
  </si>
  <si>
    <t>ENG DISPOSAL WORKS           MR M MZIZI                .00                 .00                 .00                 .00             2817.12             1408.44                    4225.56   5127.00    N</t>
  </si>
  <si>
    <t>ENG DISPOSAL WORKS           MR SC NZWANA              .00                 .00                 .00                 .00             2750.88             1375.32                    4126.20   4126.20    N</t>
  </si>
  <si>
    <t>ENG DISPOSAL WORKS           MR SG NKOLONGO            .00                 .00                 .00                 .00             3487.20             1743.48                    5230.68   5230.68    N</t>
  </si>
  <si>
    <t>ENG DISPOSAL WORKS           MR L PLANGA               .00                 .00                 .00                 .00             2069.28             1034.64                    3103.92   3892.68    N</t>
  </si>
  <si>
    <t>ENG DISPOSAL WORKS           MR B CANGWENI         2588.19             2823.48                 .00                 .00                 .00                 .00                    5411.67   5411.67    N</t>
  </si>
  <si>
    <t>ENG DISPOSAL WORKS                                 2588.19             2823.48                 .00                 .00            11124.48             5561.88                   22098.03  23788.23</t>
  </si>
  <si>
    <t>ENG SEWER RETICULATION       MR R FRANCIS              .00                 .00                 .00                 .00             1029.24                 .00                    1029.24   1029.24    N</t>
  </si>
  <si>
    <t>ENG SEWER RETICULATION       MR N KRIEL            5003.52              845.63                 .00                 .00                 .00                 .00                    5849.15   5849.15</t>
  </si>
  <si>
    <t>ENG SEWER RETICULATION                             5003.52              845.63                 .00                 .00             1029.24                 .00                    6878.39   6878.39</t>
  </si>
  <si>
    <t>ENG STORMWATER DRAINS        MR A ALBANY               .00                 .00                 .00                 .00                 .00                 .00                        .00   1352.16</t>
  </si>
  <si>
    <t>ENG STORMWATER DRAINS                                  .00                 .00                 .00                 .00                 .00                 .00                        .00   1352.16</t>
  </si>
  <si>
    <t>ENG STR FOOTPATHS GUTTERS    MR SE KONDILE         1019.34             1359.12                 .00                 .00                 .00                 .00                    2378.46   2378.46</t>
  </si>
  <si>
    <t>ENG STR FOOTPATHS GUTTERS                          1019.34             1359.12                 .00                 .00                 .00                 .00                    2378.46   2378.46</t>
  </si>
  <si>
    <t>WATER CONSERVATION PURIF     MR MM MAKOMBE             .00             2437.60                 .00                 .00                 .00                 .00                    2437.60   2065.12    N</t>
  </si>
  <si>
    <t>LJ MAKANA MUNICIPALITY-SAL                OVERIME HOURS REPORT                  PRINTED ON 2025/10/0(13:26)  FOR 2025/09/25        PAGE     2</t>
  </si>
  <si>
    <t>WATER CONSERVATION PURIF     MR ZP DAVANE          3822.30             5096.40                 .00                 .00             2548.32                 .00                   11467.02   9997.50    N</t>
  </si>
  <si>
    <t>WATER CONSERVATION PURIF     MR SM HANI                .00                 .00                 .00                 .00             9263.16             4116.72                   13379.88  14281.32    Y</t>
  </si>
  <si>
    <t>WATER CONSERVATION PURIF     MR TJ JILANA              .00                 .00                 .00                 .00                 .00                 .00                        .00    901.44    N</t>
  </si>
  <si>
    <t>WATER CONSERVATION PURIF     MS KM MADINDA             .00                 .00                 .00                 .00             3237.84                 .00                    3237.84   3801.24    Y</t>
  </si>
  <si>
    <t>WATER CONSERVATION PURIF     MR H MARAMBANA            .00                 .00                 .00                 .00             2615.40                 .00                    2615.40   3291.48    Y</t>
  </si>
  <si>
    <t>WATER CONSERVATION PURIF     MS N MNGXUMA          3486.96             4649.28                 .00                 .00                 .00                 .00                    8136.24   7227.92    N</t>
  </si>
  <si>
    <t>WATER CONSERVATION PURIF     MR MG FAKU            2652.62             2357.88                 .00                 .00                 .00                 .00                    5010.50   5010.50    N</t>
  </si>
  <si>
    <t>WATER CONSERVATION PURIF     MR X NTETHE           3536.83             2021.04                 .00                 .00                 .00                 .00                    5557.87   5557.87    N</t>
  </si>
  <si>
    <t>WATER CONSERVATION PURIF     MR M MBEKELE              .00             1347.36                 .00                 .00                 .00                 .00                    1347.36   1347.36    Y</t>
  </si>
  <si>
    <t>WATER CONSERVATION PURIF     MR J LEON             4794.57             5230.44                 .00                 .00                 .00                 .00                   10025.01   9938.39    N</t>
  </si>
  <si>
    <t>WATER CONSERVATION PURIF     MR X SODLADLA         2470.55             2196.04                 .00                 .00                 .00                 .00                    4666.59   4666.59    N</t>
  </si>
  <si>
    <t>WATER CONSERVATION PURIF     MR AS BOTILE              .00                 .00                 .00                 .00             1343.28                 .00                    1343.28   2019.36    Y</t>
  </si>
  <si>
    <t>WATER CONSERVATION PURIF     MR M SOLANI               .00                 .00                 .00                 .00             2615.40             1743.48                    4358.88   5147.64    Y</t>
  </si>
  <si>
    <t>WATER CONSERVATION PURIF     MR OO MBOMBO              .00                 .00                 .00                 .00             1111.20                 .00                    1111.20   1336.56    N</t>
  </si>
  <si>
    <t>WATER CONSERVATION PURIF                          20763.83            25336.04                 .00                 .00            22734.60             5860.20                   74694.67  76590.29</t>
  </si>
  <si>
    <t>WATER JAMES KLEYNHANS        MR ZR ADAM                .00                 .00                 .00                 .00              879.72                 .00                     879.72   1668.48    N</t>
  </si>
  <si>
    <t>WATER JAMES KLEYNHANS        MS N GONGQOBE             .00                 .00                 .00                 .00             2058.48                 .00                    2058.48   2959.92    Y</t>
  </si>
  <si>
    <t>WATER JAMES KLEYNHANS        MR ME BANISI              .00                 .00                 .00                 .00             3486.72             1743.36                    5230.08   6131.52    Y</t>
  </si>
  <si>
    <t>WATER JAMES KLEYNHANS        MR MN MANTLA              .00                 .00                 .00                 .00                 .00                 .00                        .00   1126.80    N</t>
  </si>
  <si>
    <t>WATER JAMES KLEYNHANS        MR NL SMILE           5230.44                 .00                 .00                 .00             3487.20             1743.48                   10461.12  10778.64</t>
  </si>
  <si>
    <t>WATER JAMES KLEYNHANS                              5230.44                 .00                 .00                 .00             9912.12             3486.84                   18629.40  22665.36</t>
  </si>
  <si>
    <t>WATER RETICULATION           MR L PETER            2579.33             2668.01                 .00                 .00                 .00                 .00                    5247.34   5247.34    N</t>
  </si>
  <si>
    <t>WATER RETICULATION           MR S JACK             2715.93             2414.16                 .00                 .00                 .00                 .00                    5130.09   5130.09    N</t>
  </si>
  <si>
    <t>WATER RETICULATION           MISS B KAHLA              .00                 .00                 .00                 .00              517.32                 .00                     517.32   1418.76</t>
  </si>
  <si>
    <t>WATER RETICULATION           MR L MLOLA            4354.56             4147.20                 .00                 .00                 .00                 .00                    8501.76   5291.87    N</t>
  </si>
  <si>
    <t>WATER RETICULATION           F HLANGANA                .00                 .00                 .00                 .00                 .00                 .00                        .00    450.72    N</t>
  </si>
  <si>
    <t>WATER RETICULATION           MRS N MANTLA              .00                 .00                 .00                 .00              529.80                 .00                     529.80   1093.20    N</t>
  </si>
  <si>
    <t>LJ MAKANA MUNICIPALITY-SAL                OVERIME HOURS REPORT                  PRINTED ON 2025/10/0(13:26)  FOR 2025/09/25        PAGE     3</t>
  </si>
  <si>
    <t>WATER RETICULATION           MRS NJ SUKULA             .00                 .00                 .00                 .00              941.28                 .00                     941.28   1842.72    Y</t>
  </si>
  <si>
    <t>WATER RETICULATION           MR S NQEBE                .00                 .00                 .00                 .00             1743.60                 .00                    1743.60   2645.04    Y</t>
  </si>
  <si>
    <t>WATER RETICULATION           MS NT JACK-XHALI          .00                 .00                 .00                 .00                 .00                 .00                        .00    901.44</t>
  </si>
  <si>
    <t>WATER RETICULATION                                 9649.82             9229.37                 .00                 .00             3732.00                 .00                   22611.19  24021.18</t>
  </si>
  <si>
    <t>ELECTRICITY ADMIN            MR SD MAVUSO          4655.88              689.76                 .00                 .00                 .00                 .00                    5345.64   5392.59    N</t>
  </si>
  <si>
    <t>ELECTRICITY ADMIN                                  4655.88              689.76                 .00                 .00                 .00                 .00                    5345.64   5392.59</t>
  </si>
  <si>
    <t>ELECTRICITY DISTRIBUTION     MR DB GOMBA           1487.30              699.45                 .00                 .00                 .00                 .00                    2186.75   2214.92    N</t>
  </si>
  <si>
    <t>ELECTRICITY DISTRIBUTION     MR X QHINGA           1875.29              862.20                 .00                 .00                 .00                 .00                    2737.49   2737.49    N</t>
  </si>
  <si>
    <t>ELECTRICITY DISTRIBUTION     MR AD SPHERE          1487.30              689.76                 .00                 .00                 .00                 .00                    2177.06   2209.93    N</t>
  </si>
  <si>
    <t>ELECTRICITY DISTRIBUTION     MS N MKOKELI-NTLOKO   8553.60             3110.40                 .00                 .00                 .00                 .00                   11664.00   7358.78    N</t>
  </si>
  <si>
    <t>ELECTRICITY DISTRIBUTION     MISS NY KALASE        2198.61              699.45                 .00                 .00                 .00                 .00                    2898.06   2959.10    N</t>
  </si>
  <si>
    <t>ELECTRICITY DISTRIBUTION     MR M DUDA             3839.81              769.09                 .00                 .00                 .00                 .00                    4608.90   4646.46    N</t>
  </si>
  <si>
    <t>ELECTRICITY DISTRIBUTION     MR VX GONGQA          2938.16             1119.30                 .00                 .00                 .00                 .00                    4057.46   4127.89    N</t>
  </si>
  <si>
    <t>ELECTRICITY DISTRIBUTION     MR SA MAFANI           568.86              769.09                 .00                 .00                 .00                 .00                    1337.95   1337.95    Y</t>
  </si>
  <si>
    <t>ELECTRICITY DISTRIBUTION     MR DA DOUDES          2204.33             1042.91                 .00                 .00                 .00                 .00                    3247.24   3331.75    N</t>
  </si>
  <si>
    <t>ELECTRICITY DISTRIBUTION     MR MM NTSHOKO          646.65                 .00                 .00                 .00                 .00                 .00                     646.65    670.13    N</t>
  </si>
  <si>
    <t>ELECTRICITY DISTRIBUTION     MR S MTANA             711.08                 .00                 .00                 .00                 .00                 .00                     711.08    711.08    N</t>
  </si>
  <si>
    <t>ELECTRICITY DISTRIBUTION     MR AP HLUTHA          2133.23             2939.11                 .00                 .00                 .00                 .00                    5072.34   5156.85    N</t>
  </si>
  <si>
    <t>ELECTRICITY DISTRIBUTION     MR S LANGA            7966.20             1544.96                 .00                 .00                 .00                 .00                    9511.16   6445.90    N</t>
  </si>
  <si>
    <t>ELECTRICITY DISTRIBUTION     MISS NA MLOTANA       5359.08             3862.40                 .00                 .00                 .00                 .00                    9221.48   6247.60    N</t>
  </si>
  <si>
    <t>ELECTRICITY DISTRIBUTION     MR TH HULUSHE         1527.74             1018.49                 .00                 .00                 .00                 .00                    2546.23   2593.18    Y</t>
  </si>
  <si>
    <t>ELECTRICITY DISTRIBUTION     MISS N COSSIE          240.90             1606.00                 .00                 .00                 .00                 .00                    1846.90   1865.68    N</t>
  </si>
  <si>
    <t>ELECTRICITY DISTRIBUTION     MR M NGOJO            5277.09             1353.10                 .00                 .00                 .00                 .00                    6630.19   6441.81    N</t>
  </si>
  <si>
    <t>ELECTRICITY DISTRIBUTION     MR N LUPUWANA         7676.52             4055.52                 .00                 .00                 .00                 .00                   11732.04   7902.04    N</t>
  </si>
  <si>
    <t>ELECTRICITY DISTRIBUTION     MR S SOMYA            8049.77             5467.77                 .00                 .00                 .00                 .00                   13517.54   8779.15    N</t>
  </si>
  <si>
    <t>ELECTRICITY DISTRIBUTION     MR V MADINDA          1001.40             1201.68                 .00                 .00                 .00                 .00                    2203.08   2273.51</t>
  </si>
  <si>
    <t>ELECTRICITY DISTRIBUTION     MR BB GOMBA           1794.45              554.51                 .00                 .00                 .00                 .00                    2348.96   2372.44</t>
  </si>
  <si>
    <t>ELECTRICITY DISTRIBUTION     MS BJ MATTHEWS        1025.40                 .00                 .00                 .00                 .00                 .00                    1025.40   1091.13</t>
  </si>
  <si>
    <t>LJ MAKANA MUNICIPALITY-SAL                OVERIME HOURS REPORT                  PRINTED ON 2025/10/0(13:26)  FOR 2025/09/25        PAGE     4</t>
  </si>
  <si>
    <t>ELECTRICITY DISTRIBUTION     MR S FESI              717.78                 .00                 .00                 .00                 .00                 .00                     717.78    717.78</t>
  </si>
  <si>
    <t>ELECTRICITY DISTRIBUTION     MR M HEMPE             512.70              683.60                 .00                 .00                 .00                 .00                    1196.30   1196.30</t>
  </si>
  <si>
    <t>ELECTRICITY DISTRIBUTION     MR LN KULATI           512.70                 .00                 .00                 .00                 .00                 .00                     512.70    512.70</t>
  </si>
  <si>
    <t>ELECTRICITY DISTRIBUTION     MR L KUPHU             512.70              683.60                 .00                 .00                 .00                 .00                    1196.30   1196.30</t>
  </si>
  <si>
    <t>ELECTRICITY DISTRIBUTION     MR X NGQAWANA          500.70                 .00                 .00                 .00                 .00                 .00                     500.70    500.70</t>
  </si>
  <si>
    <t>ELECTRICITY DISTRIBUTION     MR S SISWANA           500.70                 .00                 .00                 .00                 .00                 .00                     500.70    500.70</t>
  </si>
  <si>
    <t>ELECTRICITY DISTRIBUTION                          71820.05            34732.39                 .00                 .00                 .00                 .00                  106552.44  88099.25</t>
  </si>
  <si>
    <t>FINANCE ADMINISTRATION       MR L MAGALELA          853.29                 .00                 .00                 .00                 .00                 .00                     853.29    853.29</t>
  </si>
  <si>
    <t>FINANCE ADMINISTRATION                              853.29                 .00                 .00                 .00                 .00                 .00                     853.29    853.29</t>
  </si>
  <si>
    <t>DOMESTIC REFUSE              MR MW NTSHOKO         3046.35             2878.58                 .00                 .00                 .00                 .00                    5924.93   5924.93    N</t>
  </si>
  <si>
    <t>DOMESTIC REFUSE                                    3046.35             2878.58                 .00                 .00                 .00                 .00                    5924.93   5924.93</t>
  </si>
  <si>
    <t>FIRE CONTROL                 MR VD VATELA          1945.68                 .00                 .00                 .00             1945.68             1945.68                    5837.04   5837.04    Y</t>
  </si>
  <si>
    <t>FIRE CONTROL                 MR FM MAPALING            .00             1722.56                 .00                 .00             2243.28             2243.28                    6209.12   5080.28    Y</t>
  </si>
  <si>
    <t>FIRE CONTROL                 MR GH FELIX           1728.24                 .00                 .00                 .00             1728.24             1728.24                    5184.72   5184.72    Y</t>
  </si>
  <si>
    <t>FIRE CONTROL                 MR M MANKAYI              .00                 .00                 .00                 .00             2243.28                 .00                    2243.28   2243.28    Y</t>
  </si>
  <si>
    <t>FIRE CONTROL                 MR ME TEMBENI             .00                 .00                 .00                 .00             1728.24                 .00                    1728.24   1728.24    Y</t>
  </si>
  <si>
    <t>FIRE CONTROL                 MR MR NTSHO           2432.10             1494.01                 .00                 .00             1945.68             1945.68                    7817.47   6559.83    Y</t>
  </si>
  <si>
    <t>FIRE CONTROL                 MR TJ SMAYILE         1884.96                 .00                 .00                 .00             1884.96             1884.96                    5654.88   5654.88    Y</t>
  </si>
  <si>
    <t>FIRE CONTROL                 MISS N NGQAKAYI           .00                 .00                 .00                 .00              972.84                 .00                     972.84    972.84    Y</t>
  </si>
  <si>
    <t>FIRE CONTROL                 MR MEB BOOI            506.51                 .00                 .00                 .00             1702.56             1702.56                    3911.63   3865.89    Y</t>
  </si>
  <si>
    <t>FIRE CONTROL                 MR AT BOMA             777.55             1327.04                 .00                 .00             1884.96             1884.96                    5874.51   4744.39    Y</t>
  </si>
  <si>
    <t>FIRE CONTROL                 MR MM MANCAM          1884.96                 .00                 .00                 .00             1884.96                 .00                    3769.92   3769.92    Y</t>
  </si>
  <si>
    <t>FIRE CONTROL                 MR M MARAWU               .00                 .00                 .00                 .00             1609.44             1609.44                    3218.88   3218.88    Y</t>
  </si>
  <si>
    <t>FIRE CONTROL                 MRS PL MBANE              .00                 .00                 .00                 .00             3377.22                 .00                    3377.22   3377.22    Y</t>
  </si>
  <si>
    <t>FIRE CONTROL                 MS NP NTLANJENI       1223.40             1722.56                 .00                 .00             2446.80             2446.80                    7839.56   6184.30    Y</t>
  </si>
  <si>
    <t>FIRE CONTROL                 MR ZC NDOLO               .00                 .00                 .00                 .00             2483.28                 .00                    2483.28   2483.28    Y</t>
  </si>
  <si>
    <t>LJ MAKANA MUNICIPALITY-SAL                OVERIME HOURS REPORT                  PRINTED ON 2025/10/0(13:26)  FOR 2025/09/25        PAGE     5</t>
  </si>
  <si>
    <t>FIRE CONTROL                 MS NJ SIKO                .00                 .00                 .00                 .00              863.04                 .00                     863.04    863.04    Y</t>
  </si>
  <si>
    <t>FIRE CONTROL                 MR NA SCHEEPERS           .00                 .00                 .00                 .00             3364.92                 .00                    3364.92   3364.92    Y</t>
  </si>
  <si>
    <t>FIRE CONTROL                 MR QW SKEYI               .00                 .00                 .00                 .00             2718.00                 .00                    2718.00   2718.00    Y</t>
  </si>
  <si>
    <t>FIRE CONTROL                 MS NVM MKELE           432.03             1327.01                 .00                 .00              864.12             1728.12                    4351.28   3315.03    Y</t>
  </si>
  <si>
    <t>FIRE CONTROL                 MS T SOBIKWA              .00                 .00                 .00                 .00             2163.60                 .00                    2163.60   2163.60</t>
  </si>
  <si>
    <t>FIRE CONTROL                 MRS NJ SOMEKETA           .00                 .00                 .00                 .00             2548.32             2548.20                    5096.52   5096.52    Y</t>
  </si>
  <si>
    <t>FIRE CONTROL                 MR T KASPER           1623.72                 .00                 .00                 .00             1623.84                 .00                    3247.56   3247.56    Y</t>
  </si>
  <si>
    <t>FIRE CONTROL                 MR D MKHAZA           1623.72                 .00                 .00                 .00             1623.84                 .00                    3247.56   3247.56    Y</t>
  </si>
  <si>
    <t>FIRE CONTROL                 MR AS NQOKOQA             .00                 .00                 .00                 .00             2742.48             1828.20                    4570.68   4570.68    Y</t>
  </si>
  <si>
    <t>FIRE CONTROL                 MRS VJ JEZI           1343.28                 .00                 .00                 .00             1343.28             1343.28                    4029.84   4029.84    Y</t>
  </si>
  <si>
    <t>FIRE CONTROL                 MR L SONGONGO             .00                 .00                 .00                 .00              671.64                 .00                     671.64    671.64    Y</t>
  </si>
  <si>
    <t>FIRE CONTROL                 MR NT TLANJENI            .00                 .00                 .00                 .00             2435.76             1623.72                    4059.48   4059.48    Y</t>
  </si>
  <si>
    <t>FIRE CONTROL                 MS NC HAARMANS            .00                 .00                 .00                 .00             1343.28             1343.28                    2686.56   2686.56</t>
  </si>
  <si>
    <t>FIRE CONTROL                 MR BL LOMBO           1442.28                 .00                 .00                 .00             2884.80                 .00                    4327.08   4327.08</t>
  </si>
  <si>
    <t>FIRE CONTROL                 MR AJ BOBATYANI       1856.94                 .00                 .00                 .00             1442.40             1442.28                    4741.62   4741.62</t>
  </si>
  <si>
    <t>FIRE CONTROL                 MRS E JONGILE         1250.88                 .00                 .00                 .00             1250.88                 .00                    2501.76   2501.76</t>
  </si>
  <si>
    <t>FIRE CONTROL                                      21956.25             7593.18                 .00                 .00            59965.62            29248.68                  118763.73 112509.88</t>
  </si>
  <si>
    <t>TRAFFIC                      MISS L MACKENZIE      3087.54             2058.36                 .00                 .00              514.62                 .00                    5660.52   5688.69</t>
  </si>
  <si>
    <t>TRAFFIC                      MR STM JACOBS          771.89                 .00                 .00                 .00                 .00                 .00                     771.89    580.81</t>
  </si>
  <si>
    <t>TRAFFIC                      MR UR AUSTIN           851.28                 .00                 .00                 .00                 .00                 .00                     851.28    783.81</t>
  </si>
  <si>
    <t>TRAFFIC                                            4710.71             2058.36                 .00                 .00              514.62                 .00                    7283.69   7053.31</t>
  </si>
  <si>
    <t xml:space="preserve">                                                 156210.58            93483.86                 .00                 .00           114243.48            45901.08                  409839.00 396196.50</t>
  </si>
  <si>
    <t>Summary per Department</t>
  </si>
  <si>
    <t>Water</t>
  </si>
  <si>
    <t>Electricity</t>
  </si>
  <si>
    <t>Rest of DEIS</t>
  </si>
  <si>
    <t>Corporate Services</t>
  </si>
  <si>
    <t>Finance</t>
  </si>
  <si>
    <t>Sewer/Sanitation</t>
  </si>
  <si>
    <t>Parks</t>
  </si>
  <si>
    <t>Cleansing/Refuse Collection</t>
  </si>
  <si>
    <t>Traffic</t>
  </si>
  <si>
    <t>Fire</t>
  </si>
  <si>
    <t>DCSS Admin/Library</t>
  </si>
  <si>
    <t>MM/Mayor</t>
  </si>
  <si>
    <t>Extrapolated 25/26</t>
  </si>
  <si>
    <t>23/24 spent</t>
  </si>
  <si>
    <t>24/25 spent</t>
  </si>
  <si>
    <t>YTD 25/26</t>
  </si>
  <si>
    <t>OCT 25</t>
  </si>
  <si>
    <t>LX MAKANA MUNICIPALITY-SAL                OVERIME HOURS REPORT                  PRINTED ON 2025/11/1(15:00)  FOR 2025/10/24        PAGE     1</t>
  </si>
  <si>
    <t>TECHNICAL ADMINISTRATION     MR MV TABATA            14.00   1991.01     14.00   2654.68       .00       .00       .00       .00       28.00   4645.69    TECHNICAL ADMINISTRATION</t>
  </si>
  <si>
    <t>TECHNICAL ADMINISTRATION     MR E SIAS               21.00   2367.54      3.00    609.71       .00       .00       .00       .00       24.00   2977.25    TECHNICAL ADMINISTRATION</t>
  </si>
  <si>
    <t>TECHNICAL ADMINISTRATION                             35.00   4358.55     17.00   3264.39       .00       .00       .00       .00       52.00   7622.94    TECHNICAL ADMINISTRATION</t>
  </si>
  <si>
    <t>ENG DISPOSAL WORKS           MR B CANGWENI           33.00   3882.29     33.00   1098.02       .00       .00       .00       .00       66.00   4980.31    ENG DISPOSAL WORKS</t>
  </si>
  <si>
    <t>ENG DISPOSAL WORKS                                   33.00   3882.29     33.00   1098.02       .00       .00       .00       .00       66.00   4980.31    ENG DISPOSAL WORKS</t>
  </si>
  <si>
    <t>ENG SEWER RETICULATION       MR N KRIEL              15.00   2345.40      6.00   1250.88       .00       .00       .00       .00       21.00   3596.28    ENG SEWER RETICULATION</t>
  </si>
  <si>
    <t>ENG SEWER RETICULATION                               15.00   2345.40      6.00   1250.88       .00       .00       .00       .00       21.00   3596.28    ENG SEWER RETICULATION</t>
  </si>
  <si>
    <t>WATER CONSERVATION PURIF     MR X SODLADLA           28.00   3294.06     28.00   1882.32       .00       .00       .00       .00       56.00   5176.38    WATER CONSERVATION PURIF</t>
  </si>
  <si>
    <t>WATER CONSERVATION PURIF                             28.00   3294.06     28.00   1882.32       .00       .00       .00       .00       56.00   5176.38    WATER CONSERVATION PURIF</t>
  </si>
  <si>
    <t>WATER RETICULATION           MR L PETER              14.00   1619.31     26.00   4009.72       .00       .00       .00       .00       40.00   5629.03    WATER RETICULATION</t>
  </si>
  <si>
    <t>WATER RETICULATION           MR S JACK               28.00   3621.24     28.00   2069.28       .00       .00       .00       .00       56.00   5690.52    WATER RETICULATION</t>
  </si>
  <si>
    <t>WATER RETICULATION           MR S NQEBE                .00       .00       .00       .00       .00       .00       .00       .00         .00       .00    WATER RETICULATION</t>
  </si>
  <si>
    <t>WATER RETICULATION                                   42.00   5240.55     54.00   6079.00       .00       .00       .00       .00       96.00  11319.55    WATER RETICULATION</t>
  </si>
  <si>
    <t>DOMESTIC REFUSE              MR MW NTSHOKO           17.00   2251.65     19.00   3355.40       .00       .00       .00       .00       36.00   5607.05    DOMESTIC REFUSE</t>
  </si>
  <si>
    <t>DOMESTIC REFUSE                                      17.00   2251.65     19.00   3355.40       .00       .00       .00       .00       36.00   5607.05    DOMESTIC REFUSE</t>
  </si>
  <si>
    <t>FIRE CONTROL                 MR GH FELIX               .00       .00       .00       .00       .00       .00       .00       .00         .00       .00    FIRE CONTROL</t>
  </si>
  <si>
    <t>FIRE CONTROL                 MR M MANKAYI              .00       .00       .00       .00       .00       .00       .00       .00         .00       .00    FIRE CONTROL</t>
  </si>
  <si>
    <t>FIRE CONTROL                 MR MR NTSHO              9.00   2188.89       .00       .00       .00       .00       .00       .00        9.00   2188.89    FIRE CONTROL</t>
  </si>
  <si>
    <t>FIRE CONTROL                 MR TJ SMAYILE             .00       .00       .00       .00       .00       .00       .00       .00         .00       .00    FIRE CONTROL</t>
  </si>
  <si>
    <t>FIRE CONTROL                 MISS N NGQAKAYI           .00       .00       .00       .00       .00       .00       .00       .00         .00       .00    FIRE CONTROL</t>
  </si>
  <si>
    <t>LX MAKANA MUNICIPALITY-SAL                OVERIME HOURS REPORT                  PRINTED ON 2025/11/1(15:00)  FOR 2025/10/24        PAGE     2</t>
  </si>
  <si>
    <t>FIRE CONTROL                 MR MM MANCAM              .00       .00       .00       .00       .00       .00       .00       .00         .00       .00    FIRE CONTROL</t>
  </si>
  <si>
    <t>FIRE CONTROL                 MR M MARAWU              8.00   1609.44       .00       .00       .00       .00       .00       .00        8.00   1609.44    FIRE CONTROL</t>
  </si>
  <si>
    <t>FIRE CONTROL                 MR ZC NDOLO               .00       .00       .00       .00       .00       .00       .00       .00         .00       .00    FIRE CONTROL</t>
  </si>
  <si>
    <t>FIRE CONTROL                 MR QW SKEYI              8.00   1812.00       .00       .00       .00       .00       .00       .00        8.00   1812.00    FIRE CONTROL</t>
  </si>
  <si>
    <t>FIRE CONTROL                 MS NVM MKELE             9.00   1944.14       .00       .00       .00       .00       .00       .00        9.00   1944.14    FIRE CONTROL</t>
  </si>
  <si>
    <t>FIRE CONTROL                 MRS NJ SOMEKETA           .00       .00       .00       .00       .00       .00       .00       .00         .00       .00    FIRE CONTROL</t>
  </si>
  <si>
    <t>FIRE CONTROL                 MR T KASPER              8.00   1623.72       .00       .00       .00       .00       .00       .00        8.00   1623.72    FIRE CONTROL</t>
  </si>
  <si>
    <t>FIRE CONTROL                 MR D MKHAZA              8.00   1623.72       .00       .00       .00       .00       .00       .00        8.00   1623.72    FIRE CONTROL</t>
  </si>
  <si>
    <t>FIRE CONTROL                 MRS VJ JEZI               .00       .00       .00       .00       .00       .00       .00       .00         .00       .00    FIRE CONTROL</t>
  </si>
  <si>
    <t>FIRE CONTROL                 MR L SONGONGO             .00       .00       .00       .00       .00       .00       .00       .00         .00       .00    FIRE CONTROL</t>
  </si>
  <si>
    <t>FIRE CONTROL                 MS NC HAARMANS            .00       .00       .00       .00       .00       .00       .00       .00         .00       .00    FIRE CONTROL</t>
  </si>
  <si>
    <t>FIRE CONTROL                 MR BL LOMBO              8.00   1442.28       .00       .00       .00       .00       .00       .00        8.00   1442.28    FIRE CONTROL</t>
  </si>
  <si>
    <t>FIRE CONTROL                 MR AJ BOBATYANI           .00       .00       .00       .00       .00       .00       .00       .00         .00       .00    FIRE CONTROL</t>
  </si>
  <si>
    <t>FIRE CONTROL                 MR S XANGA               8.00   1408.44       .00       .00       .00       .00       .00       .00        8.00   1408.44    FIRE CONTROL</t>
  </si>
  <si>
    <t>FIRE CONTROL                                         82.00  17146.79       .00       .00       .00       .00       .00       .00       82.00  17146.79    FIRE CONTROL</t>
  </si>
  <si>
    <t>TRAFFIC                      MISS L MACKENZIE         2.00    514.59       .00       .00       .00       .00       .00       .00        2.00    514.59    TRAFFIC</t>
  </si>
  <si>
    <t>TRAFFIC                      MR STM JACOBS            5.00   1286.48      3.00   1391.41       .00       .00       .00       .00        8.00   2677.89    TRAFFIC</t>
  </si>
  <si>
    <t>TRAFFIC                      MS Z MBULALI             1.00    212.82       .00       .00       .00       .00       .00       .00        1.00    212.82    TRAFFIC</t>
  </si>
  <si>
    <t>LX MAKANA MUNICIPALITY-SAL                OVERIME HOURS REPORT                  PRINTED ON 2025/11/1(15:00)  FOR 2025/10/24        PAGE     3</t>
  </si>
  <si>
    <t>TRAFFIC                      MR KG REDCLIFFE         31.00   6597.42      1.00   1150.94       .00       .00       .00       .00       32.00   7748.36    TRAFFIC</t>
  </si>
  <si>
    <t>TRAFFIC                                              39.00   8611.31      4.00   2542.35       .00       .00       .00       .00       43.00  11153.66    TRAFFIC</t>
  </si>
  <si>
    <t xml:space="preserve">                                                    291.00  47130.60    161.00  19472.36       .00       .00       .00       .00      452.00  66602.96</t>
  </si>
  <si>
    <t>NOV 25</t>
  </si>
  <si>
    <t>01 MAKANA MUNICIPALITY-SAL                OVERIME HOURS REPORT                  PRINTED ON 2025/11/2( 8:37)  FOR 2025/11/25        PAGE     1</t>
  </si>
  <si>
    <t>TECHNICAL ADMINISTRATION     MR MV TABATA            35.00   5261.96     27.00   4361.26       .00       .00       .00       .00       62.00   9623.22    TECHNICAL ADMINISTRATION</t>
  </si>
  <si>
    <t>TECHNICAL ADMINISTRATION     MR E SIAS               33.00   3494.94      9.00   1352.88       .00       .00       .00       .00       42.00   4847.82    TECHNICAL ADMINISTRATION</t>
  </si>
  <si>
    <t>TECHNICAL ADMINISTRATION                             68.00   8756.90     36.00   5714.14       .00       .00       .00       .00      104.00  14471.04    TECHNICAL ADMINISTRATION</t>
  </si>
  <si>
    <t>ENG PAIL REMOVALS            MR S MELANI             21.00   2715.93       .00       .00       .00       .00       .00       .00       21.00   2715.93    ENG PAIL REMOVALS</t>
  </si>
  <si>
    <t>ENG PAIL REMOVALS            MR L NAZO               18.00   2117.61       .00       .00       .00       .00       .00       .00       18.00   2117.61    ENG PAIL REMOVALS</t>
  </si>
  <si>
    <t>ENG PAIL REMOVALS            MR V DOLO                4.00    470.58      3.00    636.23       .00       .00       .00       .00        7.00   1106.81    ENG PAIL REMOVALS</t>
  </si>
  <si>
    <t>ENG PAIL REMOVALS            MR TH KAMANA             4.00    470.58      3.00    636.23       .00       .00       .00       .00        7.00   1106.81    ENG PAIL REMOVALS</t>
  </si>
  <si>
    <t>ENG PAIL REMOVALS            MR BR MGQOBELE          18.00   2117.61       .00       .00       .00       .00       .00       .00       18.00   2117.61    ENG PAIL REMOVALS</t>
  </si>
  <si>
    <t>ENG PAIL REMOVALS                                    65.00   7892.31      6.00   1272.46       .00       .00       .00       .00       71.00   9164.77    ENG PAIL REMOVALS</t>
  </si>
  <si>
    <t>ENG SEWER ADMIN              MR S THETHANI           44.00   8717.40       .00       .00       .00       .00       .00       .00       44.00   8717.40    ENG SEWER ADMIN</t>
  </si>
  <si>
    <t>ENG SEWER ADMIN              MR T RALO                4.00    470.58      3.00    636.23       .00       .00       .00       .00        7.00   1106.81    ENG SEWER ADMIN</t>
  </si>
  <si>
    <t>ENG SEWER ADMIN              MR M VAMVA              14.00   2841.51      3.00   1097.67       .00       .00       .00       .00       17.00   3939.18    ENG SEWER ADMIN</t>
  </si>
  <si>
    <t>ENG SEWER ADMIN                                      62.00  12029.49      6.00   1733.90       .00       .00       .00       .00       68.00  13763.39    ENG SEWER ADMIN</t>
  </si>
  <si>
    <t>ENG DISPOSAL WORKS           MR M MZIZI                .00       .00       .00       .00       .00       .00       .00       .00         .00       .00    ENG DISPOSAL WORKS</t>
  </si>
  <si>
    <t>ENG DISPOSAL WORKS           MR SC NZWANA              .00       .00       .00       .00       .00       .00       .00       .00         .00       .00    ENG DISPOSAL WORKS</t>
  </si>
  <si>
    <t>ENG DISPOSAL WORKS           MR SG NKOLONGO            .00       .00       .00       .00       .00       .00       .00       .00         .00       .00    ENG DISPOSAL WORKS</t>
  </si>
  <si>
    <t>ENG DISPOSAL WORKS           MR L PLANGA               .00       .00       .00       .00       .00       .00       .00       .00         .00       .00    ENG DISPOSAL WORKS</t>
  </si>
  <si>
    <t>ENG DISPOSAL WORKS           MR B CANGWENI           42.00   4941.09     22.00   2823.48       .00       .00       .00       .00       64.00   7764.57    ENG DISPOSAL WORKS</t>
  </si>
  <si>
    <t>ENG DISPOSAL WORKS                                   42.00   4941.09     22.00   2823.48       .00       .00       .00       .00       64.00   7764.57    ENG DISPOSAL WORKS</t>
  </si>
  <si>
    <t>ENG SEWER RETICULATION       MR N KRIEL              48.00   7505.28      7.00   1679.55       .00       .00       .00       .00       55.00   9184.83    ENG SEWER RETICULATION</t>
  </si>
  <si>
    <t>ENG SEWER RETICULATION                               92.00  17797.08      7.00   1679.55       .00       .00       .00       .00       99.00  19476.63    ENG SEWER RETICULATION</t>
  </si>
  <si>
    <t>01 MAKANA MUNICIPALITY-SAL                OVERIME HOURS REPORT                  PRINTED ON 2025/11/2( 8:37)  FOR 2025/11/25        PAGE     2</t>
  </si>
  <si>
    <t>ENG STR FOOTPATHS GUTTERS    MR SE KONDILE           28.00   4077.36     32.00   6213.12       .00       .00       .00       .00       60.00  10290.48    ENG STR FOOTPATHS GUTTERS</t>
  </si>
  <si>
    <t>ENG STR FOOTPATHS GUTTERS                            28.00   4077.36     32.00   6213.12       .00       .00       .00       .00       60.00  10290.48    ENG STR FOOTPATHS GUTTERS</t>
  </si>
  <si>
    <t>WATER CONSERVATION PURIF     MR MM MAKOMBE           38.00   8683.95       .00       .00       .00       .00       .00       .00       38.00   8683.95    WATER CONSERVATION PURIF</t>
  </si>
  <si>
    <t>WATER CONSERVATION PURIF     MR SM HANI                .00       .00       .00       .00       .00       .00       .00       .00         .00       .00    WATER CONSERVATION PURIF</t>
  </si>
  <si>
    <t>WATER CONSERVATION PURIF     MS KM MADINDA             .00       .00       .00       .00       .00       .00       .00       .00         .00       .00    WATER CONSERVATION PURIF</t>
  </si>
  <si>
    <t>WATER CONSERVATION PURIF     MR H MARAMBANA            .00       .00       .00       .00       .00       .00       .00       .00         .00       .00    WATER CONSERVATION PURIF</t>
  </si>
  <si>
    <t>WATER CONSERVATION PURIF     MS N MNGXUMA            32.00   6973.92     28.00   8136.24       .00       .00       .00       .00       60.00  15110.16    WATER CONSERVATION PURIF</t>
  </si>
  <si>
    <t>WATER CONSERVATION PURIF     MR MG FAKU              28.00   3536.82     32.00   5389.44       .00       .00       .00       .00       60.00   8926.26    WATER CONSERVATION PURIF</t>
  </si>
  <si>
    <t>WATER CONSERVATION PURIF     MR B SPEELMAN           14.00   1768.42     28.00   4715.76       .00       .00       .00       .00       42.00   6484.18    WATER CONSERVATION PURIF</t>
  </si>
  <si>
    <t>WATER CONSERVATION PURIF     MR X NTETHE             28.00   3789.46     21.00   3199.98       .00       .00       .00       .00       49.00   6989.44    WATER CONSERVATION PURIF</t>
  </si>
  <si>
    <t>WATER CONSERVATION PURIF     MR EP JACOBS             8.00   1010.52     32.00   5389.44       .00       .00       .00       .00       40.00   6399.96    WATER CONSERVATION PURIF</t>
  </si>
  <si>
    <t>WATER CONSERVATION PURIF     MR J LEON               42.00   9153.27     33.00   5230.44       .00       .00       .00       .00       75.00  14383.71    WATER CONSERVATION PURIF</t>
  </si>
  <si>
    <t>WATER CONSERVATION PURIF     MR X SODLADLA           14.00   1647.03     28.00   4078.36       .00       .00       .00       .00       42.00   5725.39    WATER CONSERVATION PURIF</t>
  </si>
  <si>
    <t>WATER CONSERVATION PURIF     MS N FIHLANI            24.00   2823.48       .00       .00       .00       .00       .00       .00       24.00   2823.48    WATER CONSERVATION PURIF</t>
  </si>
  <si>
    <t>WATER CONSERVATION PURIF                            228.00  39386.87    202.00  36139.66       .00       .00       .00       .00      430.00  75526.53    WATER CONSERVATION PURIF</t>
  </si>
  <si>
    <t>01 MAKANA MUNICIPALITY-SAL                OVERIME HOURS REPORT                  PRINTED ON 2025/11/2( 8:37)  FOR 2025/11/25        PAGE     3</t>
  </si>
  <si>
    <t>WATER JAMES KLEYNHANS        MR ME BANISI              .00       .00       .00       .00       .00       .00       .00       .00         .00       .00    WATER JAMES KLEYNHANS</t>
  </si>
  <si>
    <t>WATER JAMES KLEYNHANS        MR MN MANTLA              .00       .00       .00       .00       .00       .00       .00       .00         .00       .00    WATER JAMES KLEYNHANS</t>
  </si>
  <si>
    <t>WATER JAMES KLEYNHANS        MR NL SMILE             12.00   2615.22     12.00   3486.96       .00       .00       .00       .00       24.00   6102.18    WATER JAMES KLEYNHANS</t>
  </si>
  <si>
    <t>WATER JAMES KLEYNHANS                                12.00   2615.22     12.00   3486.96       .00       .00       .00       .00       24.00   6102.18    WATER JAMES KLEYNHANS</t>
  </si>
  <si>
    <t>WATER RETICULATION           MR L PETER              23.00   2660.30     17.00   2964.72       .00       .00       .00       .00       40.00   5625.02    WATER RETICULATION</t>
  </si>
  <si>
    <t>WATER RETICULATION           MR S JACK               42.00   5431.86     18.00   3103.92       .00       .00       .00       .00       60.00   8535.78    WATER RETICULATION</t>
  </si>
  <si>
    <t>WATER RETICULATION           MR L MLOLA              23.00   7153.92     31.00  12856.32       .00       .00       .00       .00       54.00  20010.24    WATER RETICULATION</t>
  </si>
  <si>
    <t>WATER RETICULATION           MR C BASSON             14.50   3313.61       .00       .00       .00       .00       .00       .00       14.50   3313.61    WATER RETICULATION</t>
  </si>
  <si>
    <t>WATER RETICULATION           F HLANGANA                .00       .00       .00       .00       .00       .00       .00       .00         .00       .00    WATER RETICULATION</t>
  </si>
  <si>
    <t>WATER RETICULATION           MS N KAYINGANA            .00       .00       .00       .00       .00       .00       .00       .00         .00       .00    WATER RETICULATION</t>
  </si>
  <si>
    <t>WATER RETICULATION           MRS N MANTLA              .00       .00       .00       .00       .00       .00       .00       .00         .00       .00    WATER RETICULATION</t>
  </si>
  <si>
    <t>WATER RETICULATION           MS NT JACK-XHALI          .00       .00       .00       .00       .00       .00       .00       .00         .00       .00    WATER RETICULATION</t>
  </si>
  <si>
    <t>WATER RETICULATION                                  102.50  18559.69     66.00  18924.96       .00       .00       .00       .00      168.50  37484.65    WATER RETICULATION</t>
  </si>
  <si>
    <t>ELECTRICITY ADMIN            MR SD MAVUSO            50.50   6531.17      7.00   1207.08       .00       .00       .00       .00       57.50   7738.25    ELECTRICITY ADMIN</t>
  </si>
  <si>
    <t>ELECTRICITY ADMIN                                    50.50   6531.17      7.00   1207.08       .00       .00       .00       .00       57.50   7738.25    ELECTRICITY ADMIN</t>
  </si>
  <si>
    <t>ELECTRICITY DISTRIBUTION     MR DB GOMBA             33.00   4267.90     16.50   2845.26       .00       .00       .00       .00       49.50   7113.16    ELECTRICITY DISTRIBUTION</t>
  </si>
  <si>
    <t>ELECTRICITY DISTRIBUTION     MR L MBUYEPHI           16.50   4779.72       .00       .00       .00       .00       .00       .00       16.50   4779.72    ELECTRICITY DISTRIBUTION</t>
  </si>
  <si>
    <t>ELECTRICITY DISTRIBUTION     MR X QHINGA             52.00   6725.17      8.00   1379.52       .00       .00       .00       .00       60.00   8104.69    ELECTRICITY DISTRIBUTION</t>
  </si>
  <si>
    <t>ELECTRICITY DISTRIBUTION     MR AD SPHERE            38.50   4979.21      5.50    948.42       .00       .00       .00       .00       44.00   5927.63    ELECTRICITY DISTRIBUTION</t>
  </si>
  <si>
    <t>ELECTRICITY DISTRIBUTION     MR Z MATOMANA            8.00   1512.24      2.00   2044.60       .00       .00       .00       .00       10.00   3556.84    ELECTRICITY DISTRIBUTION</t>
  </si>
  <si>
    <t>ELECTRICITY DISTRIBUTION     SN MATIWANA             28.00   3621.24     18.00   3103.92       .00       .00       .00       .00       46.00   6725.16    ELECTRICITY DISTRIBUTION</t>
  </si>
  <si>
    <t>ELECTRICITY DISTRIBUTION     MS N MKOKELI-NTLOKO     50.00  15552.00     10.00   4999.89       .00       .00       .00       .00       60.00  20551.89    ELECTRICITY DISTRIBUTION</t>
  </si>
  <si>
    <t>ELECTRICITY DISTRIBUTION     MISS NY KALASE          21.50   2780.60      8.00   1379.52       .00       .00       .00       .00       29.50   4160.12    ELECTRICITY DISTRIBUTION</t>
  </si>
  <si>
    <t>ELECTRICITY DISTRIBUTION     MR M DUDA               42.50   8319.58     13.50   2559.87       .00       .00       .00       .00       56.00  10879.45    ELECTRICITY DISTRIBUTION</t>
  </si>
  <si>
    <t>ELECTRICITY DISTRIBUTION     MR VX GONGQA            51.50   8646.59      8.50   1902.81       .00       .00       .00       .00       60.00  10549.40    ELECTRICITY DISTRIBUTION</t>
  </si>
  <si>
    <t>ELECTRICITY DISTRIBUTION     MR SA MAFANI             4.00    568.86       .00       .00       .00       .00       .00       .00        4.00    568.86    ELECTRICITY DISTRIBUTION</t>
  </si>
  <si>
    <t>01 MAKANA MUNICIPALITY-SAL                OVERIME HOURS REPORT                  PRINTED ON 2025/11/2( 8:37)  FOR 2025/11/25        PAGE     4</t>
  </si>
  <si>
    <t>ELECTRICITY DISTRIBUTION     MR DA DOUDES            32.00   4550.89      9.00   1706.58       .00       .00       .00       .00       41.00   6257.47    ELECTRICITY DISTRIBUTION</t>
  </si>
  <si>
    <t>ELECTRICITY DISTRIBUTION     MR MM NTSHOKO           22.00   2845.26      3.50    699.45       .00       .00       .00       .00       25.50   3544.71    ELECTRICITY DISTRIBUTION</t>
  </si>
  <si>
    <t>ELECTRICITY DISTRIBUTION     MR S MTANA              49.50   7039.64     10.50   2380.86       .00       .00       .00       .00       60.00   9420.50    ELECTRICITY DISTRIBUTION</t>
  </si>
  <si>
    <t>ELECTRICITY DISTRIBUTION     MR AP HLUTHA            41.00   5830.82     19.00   3602.78       .00       .00       .00       .00       60.00   9433.60    ELECTRICITY DISTRIBUTION</t>
  </si>
  <si>
    <t>ELECTRICITY DISTRIBUTION     MR S LANGA              49.50  14339.16     10.50   5428.97       .00       .00       .00       .00       60.00  19768.13    ELECTRICITY DISTRIBUTION</t>
  </si>
  <si>
    <t>ELECTRICITY DISTRIBUTION     MISS NA MLOTANA         51.00  14773.68      9.00   3476.16       .00       .00       .00       .00       60.00  18249.84    ELECTRICITY DISTRIBUTION</t>
  </si>
  <si>
    <t>ELECTRICITY DISTRIBUTION     MR TH HULUSHE           32.50   4513.76      3.50    751.09       .00       .00       .00       .00       36.00   5264.85    ELECTRICITY DISTRIBUTION</t>
  </si>
  <si>
    <t>ELECTRICITY DISTRIBUTION     MISS N COSSIE           27.50   3312.38     12.00   1927.20       .00       .00       .00       .00       39.50   5239.58    ELECTRICITY DISTRIBUTION</t>
  </si>
  <si>
    <t>ELECTRICITY DISTRIBUTION     MR M NGOJO              49.00   9945.29     11.00   3127.31       .00       .00       .00       .00       60.00  13072.60    ELECTRICITY DISTRIBUTION</t>
  </si>
  <si>
    <t>ELECTRICITY DISTRIBUTION     MR N LUPUWANA           48.00  13904.64     12.00   4634.88       .00       .00       .00       .00       60.00  18539.52    ELECTRICITY DISTRIBUTION</t>
  </si>
  <si>
    <t>ELECTRICITY DISTRIBUTION     MR S SOMYA              47.50  14428.84     12.50   5062.75       .00       .00       .00       .00       60.00  19491.59    ELECTRICITY DISTRIBUTION</t>
  </si>
  <si>
    <t>ELECTRICITY DISTRIBUTION     MR V MADINDA            29.00   2904.06      1.00    541.60       .00       .00       .00       .00       30.00   3445.66    ELECTRICITY DISTRIBUTION</t>
  </si>
  <si>
    <t>ELECTRICITY DISTRIBUTION     MR BB GOMBA             31.00   3178.74      8.00   1093.76       .00       .00       .00       .00       39.00   4272.50    ELECTRICITY DISTRIBUTION</t>
  </si>
  <si>
    <t>ELECTRICITY DISTRIBUTION     MS BJ MATTHEWS          38.00   3896.52     10.50   1435.56       .00       .00       .00       .00       48.50   5332.08    ELECTRICITY DISTRIBUTION</t>
  </si>
  <si>
    <t>ELECTRICITY DISTRIBUTION     MR D BRUINTJIES         25.50   2614.77     21.00   2871.12       .00       .00       .00       .00       46.50   5485.89    ELECTRICITY DISTRIBUTION</t>
  </si>
  <si>
    <t>ELECTRICITY DISTRIBUTION     MR S FESI               49.00   5024.46     11.00   1503.92       .00       .00       .00       .00       60.00   6528.38    ELECTRICITY DISTRIBUTION</t>
  </si>
  <si>
    <t>ELECTRICITY DISTRIBUTION     MR M HEMPE              22.00   2255.88     18.50   2529.32       .00       .00       .00       .00       40.50   4785.20    ELECTRICITY DISTRIBUTION</t>
  </si>
  <si>
    <t>ELECTRICITY DISTRIBUTION     MR LN KULATI            10.50   1076.67       .00       .00       .00       .00       .00       .00       10.50   1076.67    ELECTRICITY DISTRIBUTION</t>
  </si>
  <si>
    <t>ELECTRICITY DISTRIBUTION     MR L KUPHU              12.50   1281.75       .00       .00       .00       .00       .00       .00       12.50   1281.75    ELECTRICITY DISTRIBUTION</t>
  </si>
  <si>
    <t>ELECTRICITY DISTRIBUTION     MR CC MANYONTA          26.00   2666.04     17.00   2324.24       .00       .00       .00       .00       43.00   4990.28    ELECTRICITY DISTRIBUTION</t>
  </si>
  <si>
    <t>ELECTRICITY DISTRIBUTION                           1038.50 182136.36    289.50  66261.36       .00       .00       .00       .00     1328.00 248397.72    ELECTRICITY DISTRIBUTION</t>
  </si>
  <si>
    <t>FINANCE ADMINISTRATION       MR L MAGALELA           18.00   2559.88      8.00   1717.19       .00       .00       .00       .00       26.00   4277.07    FINANCE ADMINISTRATION</t>
  </si>
  <si>
    <t>FINANCE ADMINISTRATION                               18.00   2559.88      8.00   1717.19       .00       .00       .00       .00       26.00   4277.07    FINANCE ADMINISTRATION</t>
  </si>
  <si>
    <t>CEMETERIES                   MS V DYANTYI            29.00   3519.15     29.00   4692.20       .00       .00       .00       .00       58.00   8211.35    CEMETERIES</t>
  </si>
  <si>
    <t>CEMETERIES                   MS N NGINDANA           31.00   2912.76     29.00   3633.12       .00       .00       .00       .00       60.00   6545.88    CEMETERIES</t>
  </si>
  <si>
    <t>CEMETERIES                                           60.00   6431.91     58.00   8325.32       .00       .00       .00       .00      118.00  14757.23    CEMETERIES</t>
  </si>
  <si>
    <t>01 MAKANA MUNICIPALITY-SAL                OVERIME HOURS REPORT                  PRINTED ON 2025/11/2( 8:37)  FOR 2025/11/25        PAGE     5</t>
  </si>
  <si>
    <t>DOMESTIC REFUSE              MR MW NTSHOKO           17.00   2251.65     16.00   2825.60       .00       .00       .00       .00       33.00   5077.25    DOMESTIC REFUSE</t>
  </si>
  <si>
    <t>DOMESTIC REFUSE              MR MD HLALOWA           10.00   1176.45      8.00   1254.88       .00       .00       .00       .00       18.00   2431.33    DOMESTIC REFUSE</t>
  </si>
  <si>
    <t>DOMESTIC REFUSE                                      27.00   3428.10     24.00   4080.48       .00       .00       .00       .00       51.00   7508.58    DOMESTIC REFUSE</t>
  </si>
  <si>
    <t>PARKS ADMIN                  MR M MBHEMBE            29.00   2724.84     30.00   3758.40       .00       .00       .00       .00       59.00   6483.24    PARKS ADMIN</t>
  </si>
  <si>
    <t>PARKS ADMIN                                          29.00   2724.84     30.00   3758.40       .00       .00       .00       .00       59.00   6483.24    PARKS ADMIN</t>
  </si>
  <si>
    <t>FIRE CONTROL                 MR VD VATELA            13.00   3161.73       .00       .00       .00       .00       .00       .00       13.00   3161.73    FIRE CONTROL</t>
  </si>
  <si>
    <t>FIRE CONTROL                 MR FM MAPALING            .00       .00       .00       .00       .00       .00       .00       .00         .00       .00    FIRE CONTROL</t>
  </si>
  <si>
    <t>FIRE CONTROL                 MR GH FELIX             13.00   2808.39       .00       .00       .00       .00       .00       .00       13.00   2808.39    FIRE CONTROL</t>
  </si>
  <si>
    <t>FIRE CONTROL                 MR TJ SMAYILE            5.00   1178.10       .00       .00       .00       .00       .00       .00        5.00   1178.10    FIRE CONTROL</t>
  </si>
  <si>
    <t>FIRE CONTROL                 MR M MARAWU              5.00   1005.90       .00       .00       .00       .00       .00       .00        5.00   1005.90    FIRE CONTROL</t>
  </si>
  <si>
    <t>FIRE CONTROL                 MRS PL MBANE             8.00   1884.96       .00       .00       .00       .00       .00       .00        8.00   1884.96    FIRE CONTROL</t>
  </si>
  <si>
    <t>FIRE CONTROL                 MS NJ SIKO               8.00   1726.08       .00       .00       .00       .00       .00       .00        8.00   1726.08    FIRE CONTROL</t>
  </si>
  <si>
    <t>FIRE CONTROL                 MS NJ NOMKONWANA        13.00   4140.83       .00       .00       .00       .00       .00       .00       13.00   4140.83    FIRE CONTROL</t>
  </si>
  <si>
    <t>01 MAKANA MUNICIPALITY-SAL                OVERIME HOURS REPORT                  PRINTED ON 2025/11/2( 8:37)  FOR 2025/11/25        PAGE     6</t>
  </si>
  <si>
    <t>FIRE CONTROL                 MR AJ BOBATYANI         13.00   2343.71       .00       .00       .00       .00       .00       .00       13.00   2343.71    FIRE CONTROL</t>
  </si>
  <si>
    <t>FIRE CONTROL                                        142.00  30877.06       .00       .00       .00       .00       .00       .00      142.00  30877.06    FIRE CONTROL</t>
  </si>
  <si>
    <t>TRAFFIC                      MR FP OERSON             2.00    514.59      1.50   1391.41       .00       .00       .00       .00        3.50   1906.00    TRAFFIC</t>
  </si>
  <si>
    <t>TRAFFIC                      MS Z MBULALI             2.00    425.64       .00       .00       .00       .00       .00       .00        2.00    425.64    TRAFFIC</t>
  </si>
  <si>
    <t>TRAFFIC                      MS NZ MPAMBANI           3.00    593.73      4.00   1055.52       .00       .00       .00       .00        7.00   1649.25    TRAFFIC</t>
  </si>
  <si>
    <t>TRAFFIC                                               7.00   1533.96      5.50   2446.93       .00       .00       .00       .00       12.50   3980.89    TRAFFIC</t>
  </si>
  <si>
    <t>SPORTS GROUNDS               MRS TR STAMPER-BUWA     20.00   2865.30     12.00   2292.24       .00       .00       .00       .00       32.00   5157.54    SPORTS GROUNDS</t>
  </si>
  <si>
    <t>SPORTS GROUNDS               MR SE KULA              27.50   3757.46     32.00   5829.76       .00       .00       .00       .00       59.50   9587.22    SPORTS GROUNDS</t>
  </si>
  <si>
    <t>SPORTS GROUNDS               MR DP ZANI              35.00   4669.88     26.00   4447.50       .00       .00       .00       .00       61.00   9117.38    SPORTS GROUNDS</t>
  </si>
  <si>
    <t>SPORTS GROUNDS               MISS NJ PLANGA          19.00   2097.32     12.00   1766.16       .00       .00       .00       .00       31.00   3863.48    SPORTS GROUNDS</t>
  </si>
  <si>
    <t>SPORTS GROUNDS               MR NG GEORGE            39.00   4513.28     26.00   3240.30       .00       .00       .00       .00       65.00   7753.58    SPORTS GROUNDS</t>
  </si>
  <si>
    <t>SPORTS GROUNDS               MR S NDZANZDE            2.00    235.29       .00       .00       .00       .00       .00       .00        2.00    235.29    SPORTS GROUNDS</t>
  </si>
  <si>
    <t>SPORTS GROUNDS                                      142.50  18138.53    108.00  17575.96       .00       .00       .00       .00      250.50  35714.49    SPORTS GROUNDS</t>
  </si>
  <si>
    <t>STR ISLANDS &amp; VERGES         MR NM TATA              18.00   2972.97     15.00   3303.30       .00       .00       .00       .00       33.00   6276.27    STR ISLANDS &amp; VERGES</t>
  </si>
  <si>
    <t>STR ISLANDS &amp; VERGES                                 18.00   2972.97     15.00   3303.30       .00       .00       .00       .00       33.00   6276.27    STR ISLANDS &amp; VERGES</t>
  </si>
  <si>
    <t xml:space="preserve">                                                   2232.00 373390.79    934.00 186664.25       .00       .00       .00       .00     3166.00 560055.04</t>
  </si>
  <si>
    <t>OVERIME</t>
  </si>
  <si>
    <t>HOURS REPORT</t>
  </si>
  <si>
    <t>PRINT</t>
  </si>
  <si>
    <t>ED ON 2026/01/0(10:40</t>
  </si>
  <si>
    <t>)  FOR 2025/12/19</t>
  </si>
  <si>
    <t>ORMAL OVERTIME</t>
  </si>
  <si>
    <t>TOT</t>
  </si>
  <si>
    <t>ALS</t>
  </si>
  <si>
    <t>_______________________</t>
  </si>
  <si>
    <t>-----------------------</t>
  </si>
  <si>
    <t>F HLANGANA</t>
  </si>
  <si>
    <t>MS NP NTLANJENI</t>
  </si>
  <si>
    <t>MS NJ NOMKONWANA</t>
  </si>
  <si>
    <t>MRS E JONGILE</t>
  </si>
  <si>
    <t>MR S XANGA</t>
  </si>
  <si>
    <t>331494.97 3</t>
  </si>
  <si>
    <t>DEC 25</t>
  </si>
  <si>
    <t>JAN 26</t>
  </si>
  <si>
    <t>FEB 26</t>
  </si>
  <si>
    <t>MAR 26</t>
  </si>
  <si>
    <t>APR 26</t>
  </si>
  <si>
    <t>MAY 26</t>
  </si>
  <si>
    <t>JUNE 26</t>
  </si>
  <si>
    <t>25/26</t>
  </si>
  <si>
    <t>JULY 26</t>
  </si>
  <si>
    <t>AUGUST 26</t>
  </si>
  <si>
    <t>SEPT 26</t>
  </si>
  <si>
    <t>OCT 26</t>
  </si>
  <si>
    <t>NOV 26</t>
  </si>
  <si>
    <t>DEC 26</t>
  </si>
  <si>
    <t>JAN 27</t>
  </si>
  <si>
    <t>FEB 27</t>
  </si>
  <si>
    <t>MAR 27</t>
  </si>
  <si>
    <t>APR 27</t>
  </si>
  <si>
    <t>MAY 27</t>
  </si>
  <si>
    <t>JUNE 27</t>
  </si>
  <si>
    <t>26/27</t>
  </si>
  <si>
    <t>%</t>
  </si>
  <si>
    <t>Perc Per Dept</t>
  </si>
  <si>
    <t>Normal</t>
  </si>
  <si>
    <t>Shift</t>
  </si>
  <si>
    <t>OVERTIME REPORT AS OF 30 SEPTEMBER 2026</t>
  </si>
  <si>
    <t>ANNEXURE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</si>
</sst>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R&quot;#,##0.00;[Red]\-&quot;R&quot;#,##0.00"/>
    <numFmt numFmtId="165" formatCode="&quot;R&quot;\ #,##0.00;[Red]&quot;R&quot;\ \-#,##0.00"/>
    <numFmt numFmtId="166" formatCode="&quot;R&quot;#,##0.00"/>
    <numFmt numFmtId="167" formatCode="#,##0.00000000000_);[Red]\(#,##0.00000000000\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Arial Unicode MS"/>
      <family val="2"/>
    </font>
    <font>
      <u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0" fillId="0" borderId="0" xfId="0" quotePrefix="1"/>
    <xf numFmtId="165" fontId="1" fillId="0" borderId="1" xfId="0" applyNumberFormat="1" applyFont="1" applyBorder="1" applyAlignment="1">
      <alignment wrapText="1"/>
    </xf>
    <xf numFmtId="16" fontId="1" fillId="0" borderId="3" xfId="0" applyNumberFormat="1" applyFont="1" applyBorder="1"/>
    <xf numFmtId="0" fontId="0" fillId="0" borderId="4" xfId="0" applyBorder="1"/>
    <xf numFmtId="165" fontId="0" fillId="0" borderId="4" xfId="0" applyNumberFormat="1" applyBorder="1"/>
    <xf numFmtId="0" fontId="0" fillId="0" borderId="2" xfId="0" applyBorder="1" applyAlignment="1">
      <alignment horizontal="right"/>
    </xf>
    <xf numFmtId="165" fontId="0" fillId="0" borderId="5" xfId="0" applyNumberFormat="1" applyBorder="1"/>
    <xf numFmtId="0" fontId="1" fillId="0" borderId="0" xfId="0" applyFont="1" applyAlignment="1">
      <alignment horizontal="right"/>
    </xf>
    <xf numFmtId="0" fontId="0" fillId="0" borderId="7" xfId="0" quotePrefix="1" applyBorder="1"/>
    <xf numFmtId="16" fontId="1" fillId="0" borderId="3" xfId="0" applyNumberFormat="1" applyFont="1" applyBorder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164" fontId="0" fillId="0" borderId="4" xfId="0" applyNumberFormat="1" applyBorder="1"/>
    <xf numFmtId="164" fontId="0" fillId="0" borderId="1" xfId="0" applyNumberFormat="1" applyBorder="1"/>
    <xf numFmtId="166" fontId="1" fillId="0" borderId="0" xfId="0" applyNumberFormat="1" applyFont="1"/>
    <xf numFmtId="166" fontId="0" fillId="0" borderId="0" xfId="0" applyNumberFormat="1"/>
    <xf numFmtId="166" fontId="1" fillId="0" borderId="1" xfId="0" applyNumberFormat="1" applyFont="1" applyBorder="1" applyAlignment="1">
      <alignment wrapText="1"/>
    </xf>
    <xf numFmtId="166" fontId="0" fillId="0" borderId="4" xfId="0" applyNumberFormat="1" applyBorder="1"/>
    <xf numFmtId="166" fontId="0" fillId="0" borderId="1" xfId="0" applyNumberFormat="1" applyBorder="1"/>
    <xf numFmtId="166" fontId="0" fillId="0" borderId="5" xfId="0" applyNumberFormat="1" applyBorder="1"/>
    <xf numFmtId="166" fontId="1" fillId="0" borderId="6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0" borderId="5" xfId="0" applyNumberFormat="1" applyBorder="1"/>
    <xf numFmtId="164" fontId="1" fillId="0" borderId="6" xfId="0" applyNumberFormat="1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165" fontId="1" fillId="2" borderId="1" xfId="0" applyNumberFormat="1" applyFont="1" applyFill="1" applyBorder="1" applyAlignment="1">
      <alignment wrapText="1"/>
    </xf>
    <xf numFmtId="16" fontId="1" fillId="2" borderId="3" xfId="0" applyNumberFormat="1" applyFont="1" applyFill="1" applyBorder="1"/>
    <xf numFmtId="165" fontId="0" fillId="2" borderId="4" xfId="0" applyNumberFormat="1" applyFill="1" applyBorder="1"/>
    <xf numFmtId="165" fontId="0" fillId="2" borderId="0" xfId="0" applyNumberFormat="1" applyFill="1"/>
    <xf numFmtId="165" fontId="0" fillId="2" borderId="1" xfId="0" applyNumberFormat="1" applyFill="1" applyBorder="1"/>
    <xf numFmtId="0" fontId="0" fillId="2" borderId="0" xfId="0" applyFill="1"/>
    <xf numFmtId="0" fontId="3" fillId="0" borderId="0" xfId="0" applyFont="1" applyAlignment="1">
      <alignment vertical="center"/>
    </xf>
    <xf numFmtId="166" fontId="0" fillId="0" borderId="10" xfId="0" applyNumberFormat="1" applyBorder="1"/>
    <xf numFmtId="164" fontId="0" fillId="0" borderId="1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3" xfId="0" applyNumberFormat="1" applyFont="1" applyBorder="1"/>
    <xf numFmtId="164" fontId="0" fillId="0" borderId="10" xfId="0" applyNumberFormat="1" applyBorder="1"/>
    <xf numFmtId="164" fontId="0" fillId="0" borderId="9" xfId="0" applyNumberFormat="1" applyBorder="1" applyAlignment="1">
      <alignment horizontal="center" vertical="center"/>
    </xf>
    <xf numFmtId="164" fontId="1" fillId="0" borderId="3" xfId="0" quotePrefix="1" applyNumberFormat="1" applyFont="1" applyBorder="1" applyAlignment="1">
      <alignment horizontal="left"/>
    </xf>
    <xf numFmtId="164" fontId="1" fillId="0" borderId="12" xfId="0" applyNumberFormat="1" applyFont="1" applyBorder="1" applyAlignment="1">
      <alignment wrapText="1"/>
    </xf>
    <xf numFmtId="164" fontId="1" fillId="0" borderId="13" xfId="0" quotePrefix="1" applyNumberFormat="1" applyFont="1" applyBorder="1" applyAlignment="1">
      <alignment horizontal="left"/>
    </xf>
    <xf numFmtId="164" fontId="0" fillId="0" borderId="14" xfId="0" applyNumberFormat="1" applyBorder="1"/>
    <xf numFmtId="164" fontId="0" fillId="0" borderId="12" xfId="0" applyNumberFormat="1" applyBorder="1"/>
    <xf numFmtId="164" fontId="0" fillId="0" borderId="15" xfId="0" applyNumberFormat="1" applyBorder="1"/>
    <xf numFmtId="164" fontId="0" fillId="0" borderId="2" xfId="0" applyNumberFormat="1" applyBorder="1"/>
    <xf numFmtId="0" fontId="2" fillId="0" borderId="0" xfId="0" applyFont="1"/>
    <xf numFmtId="18" fontId="0" fillId="0" borderId="0" xfId="0" applyNumberFormat="1"/>
    <xf numFmtId="16" fontId="1" fillId="0" borderId="3" xfId="0" quotePrefix="1" applyNumberFormat="1" applyFont="1" applyBorder="1" applyAlignment="1">
      <alignment horizontal="left"/>
    </xf>
    <xf numFmtId="0" fontId="4" fillId="0" borderId="0" xfId="0" applyFont="1" applyAlignment="1">
      <alignment horizontal="left" vertical="top"/>
    </xf>
    <xf numFmtId="166" fontId="0" fillId="0" borderId="4" xfId="0" applyNumberFormat="1" applyBorder="1" applyAlignment="1">
      <alignment horizontal="center" vertical="center"/>
    </xf>
    <xf numFmtId="0" fontId="1" fillId="0" borderId="4" xfId="0" applyFont="1" applyBorder="1"/>
    <xf numFmtId="164" fontId="1" fillId="0" borderId="4" xfId="0" applyNumberFormat="1" applyFont="1" applyBorder="1"/>
    <xf numFmtId="166" fontId="1" fillId="0" borderId="4" xfId="0" applyNumberFormat="1" applyFont="1" applyBorder="1"/>
    <xf numFmtId="0" fontId="5" fillId="0" borderId="0" xfId="0" applyFont="1" applyAlignment="1">
      <alignment vertical="center"/>
    </xf>
    <xf numFmtId="43" fontId="0" fillId="3" borderId="0" xfId="1" applyFont="1" applyFill="1"/>
    <xf numFmtId="43" fontId="0" fillId="0" borderId="0" xfId="1" applyFont="1" applyFill="1"/>
    <xf numFmtId="164" fontId="0" fillId="3" borderId="5" xfId="0" applyNumberFormat="1" applyFill="1" applyBorder="1"/>
    <xf numFmtId="164" fontId="0" fillId="3" borderId="15" xfId="0" applyNumberFormat="1" applyFill="1" applyBorder="1"/>
    <xf numFmtId="164" fontId="0" fillId="3" borderId="0" xfId="0" applyNumberFormat="1" applyFill="1"/>
    <xf numFmtId="164" fontId="0" fillId="3" borderId="4" xfId="0" applyNumberFormat="1" applyFill="1" applyBorder="1"/>
    <xf numFmtId="164" fontId="1" fillId="3" borderId="6" xfId="0" applyNumberFormat="1" applyFont="1" applyFill="1" applyBorder="1"/>
    <xf numFmtId="164" fontId="7" fillId="0" borderId="4" xfId="0" applyNumberFormat="1" applyFont="1" applyBorder="1"/>
    <xf numFmtId="164" fontId="8" fillId="0" borderId="4" xfId="0" applyNumberFormat="1" applyFont="1" applyBorder="1"/>
    <xf numFmtId="0" fontId="9" fillId="0" borderId="0" xfId="0" applyFont="1"/>
    <xf numFmtId="13" fontId="1" fillId="0" borderId="3" xfId="0" quotePrefix="1" applyNumberFormat="1" applyFont="1" applyBorder="1"/>
    <xf numFmtId="40" fontId="0" fillId="0" borderId="0" xfId="0" applyNumberFormat="1"/>
    <xf numFmtId="9" fontId="0" fillId="0" borderId="0" xfId="2" applyFont="1"/>
    <xf numFmtId="0" fontId="10" fillId="2" borderId="0" xfId="0" applyFont="1" applyFill="1"/>
    <xf numFmtId="0" fontId="11" fillId="2" borderId="0" xfId="0" applyFont="1" applyFill="1"/>
    <xf numFmtId="9" fontId="0" fillId="0" borderId="4" xfId="2" applyFont="1" applyBorder="1"/>
    <xf numFmtId="9" fontId="0" fillId="0" borderId="14" xfId="2" applyFont="1" applyBorder="1"/>
    <xf numFmtId="9" fontId="0" fillId="0" borderId="1" xfId="2" applyFont="1" applyBorder="1"/>
    <xf numFmtId="9" fontId="0" fillId="0" borderId="5" xfId="2" applyFont="1" applyBorder="1"/>
    <xf numFmtId="9" fontId="1" fillId="0" borderId="4" xfId="2" applyFont="1" applyBorder="1"/>
    <xf numFmtId="9" fontId="1" fillId="0" borderId="2" xfId="2" applyFont="1" applyBorder="1"/>
    <xf numFmtId="16" fontId="12" fillId="0" borderId="3" xfId="0" quotePrefix="1" applyNumberFormat="1" applyFont="1" applyBorder="1" applyAlignment="1">
      <alignment horizontal="left"/>
    </xf>
    <xf numFmtId="9" fontId="0" fillId="0" borderId="2" xfId="2" applyFont="1" applyBorder="1"/>
    <xf numFmtId="167" fontId="0" fillId="0" borderId="0" xfId="0" applyNumberFormat="1"/>
    <xf numFmtId="9" fontId="1" fillId="4" borderId="4" xfId="2" applyFont="1" applyFill="1" applyBorder="1"/>
    <xf numFmtId="9" fontId="0" fillId="4" borderId="4" xfId="2" applyFont="1" applyFill="1" applyBorder="1"/>
    <xf numFmtId="9" fontId="0" fillId="5" borderId="4" xfId="2" applyFont="1" applyFill="1" applyBorder="1"/>
    <xf numFmtId="9" fontId="1" fillId="5" borderId="2" xfId="2" applyFont="1" applyFill="1" applyBorder="1"/>
    <xf numFmtId="9" fontId="0" fillId="5" borderId="2" xfId="2" applyFont="1" applyFill="1" applyBorder="1"/>
    <xf numFmtId="0" fontId="0" fillId="0" borderId="18" xfId="0" applyBorder="1"/>
    <xf numFmtId="164" fontId="0" fillId="0" borderId="16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onnections" Target="connection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1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94</xdr:col>
      <xdr:colOff>658495</xdr:colOff>
      <xdr:row>0</xdr:row>
      <xdr:rowOff>159596</xdr:rowOff>
    </xdr:from>
    <xdr:ext cx="2307409" cy="627942"/>
    <xdr:pic>
      <xdr:nvPicPr>
        <xdr:cNvPr id="2" name="Picture 1">
          <a:extLst>
            <a:ext uri="{FF2B5EF4-FFF2-40B4-BE49-F238E27FC236}">
              <a16:creationId xmlns:a16="http://schemas.microsoft.com/office/drawing/2014/main" id="{812A29F7-4DB0-4DC1-8F03-FBE74E2E6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7162" y="159596"/>
          <a:ext cx="2307409" cy="62794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WFPSVR\My%20Docs%20Replication\sbudaza\My%20Documents\BUDGET%2020142015\June%20Final%20Budget\Copy%20of%20A1+Schedule+-+Ver+2+6_March2014+Tabled+Draft(20June)%20(1)sa272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WFPSVR\My%20Docs%20Replication\sbudaza\Desktop\Final%20Budget\EC104_%20A%20Schedule%202016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July/Input%20of%20OVERTIME%20JUNE%202026.xlsx" TargetMode="External"/><Relationship Id="rId2" Type="http://schemas.openxmlformats.org/officeDocument/2006/relationships/externalLinkPath" Target="https://manakagov-my.sharepoint.com/personal/tmzolo_makana_gov_za/Documents/Documents/BSC/2026-27/July/Input%20of%20OVERTIME%20JUNE%202026.xlsx" TargetMode="External"/><Relationship Id="rId1" Type="http://schemas.openxmlformats.org/officeDocument/2006/relationships/externalLinkPath" Target="/personal/tmzolo_makana_gov_za/Documents/Documents/BSC/2026-27/July/Input%20of%20OVERTIME%20JUN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Sheet1"/>
    </sheetNames>
    <sheetDataSet>
      <sheetData sheetId="0"/>
      <sheetData sheetId="1"/>
      <sheetData sheetId="2">
        <row r="2">
          <cell r="B2" t="str">
            <v>2012/13</v>
          </cell>
        </row>
        <row r="3">
          <cell r="B3" t="str">
            <v>2011/12</v>
          </cell>
        </row>
        <row r="4">
          <cell r="B4" t="str">
            <v>2010/11</v>
          </cell>
        </row>
        <row r="5">
          <cell r="B5" t="str">
            <v>Current Year 2013/14</v>
          </cell>
        </row>
        <row r="7">
          <cell r="B7" t="str">
            <v>2014/15 Medium Term Revenue &amp; Expenditure Framework</v>
          </cell>
        </row>
        <row r="10">
          <cell r="B10" t="str">
            <v>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2014/15</v>
          </cell>
        </row>
        <row r="16">
          <cell r="B16" t="str">
            <v>Budget Year +1 2015/16</v>
          </cell>
        </row>
        <row r="17">
          <cell r="B17" t="str">
            <v>Budget Year +2 2016/17</v>
          </cell>
        </row>
        <row r="30">
          <cell r="B30" t="str">
            <v>Description</v>
          </cell>
        </row>
        <row r="33">
          <cell r="B33" t="str">
            <v>Ref</v>
          </cell>
        </row>
        <row r="93">
          <cell r="B93" t="str">
            <v>EC104 Makana</v>
          </cell>
        </row>
        <row r="136">
          <cell r="B136" t="str">
            <v>Supporting Table SA24 Summary of personnel numbers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/>
      <sheetData sheetId="1"/>
      <sheetData sheetId="2">
        <row r="9">
          <cell r="B9" t="str">
            <v>Audited Outcome</v>
          </cell>
        </row>
        <row r="34">
          <cell r="B34" t="str">
            <v>References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8">
          <cell r="A38" t="str">
            <v>Surplus/(Deficit)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1">
          <cell r="D11">
            <v>2216.4899999999998</v>
          </cell>
          <cell r="F11">
            <v>4930.12</v>
          </cell>
        </row>
        <row r="15">
          <cell r="D15">
            <v>1551.96</v>
          </cell>
          <cell r="F15">
            <v>1207.08</v>
          </cell>
        </row>
        <row r="33">
          <cell r="D33">
            <v>12550.59</v>
          </cell>
          <cell r="F33">
            <v>16810.939999999999</v>
          </cell>
          <cell r="O33">
            <v>615.4</v>
          </cell>
          <cell r="Q33">
            <v>743.48</v>
          </cell>
        </row>
        <row r="40">
          <cell r="D40">
            <v>13985.48</v>
          </cell>
          <cell r="F40">
            <v>4808.2700000000004</v>
          </cell>
          <cell r="O40">
            <v>615.4</v>
          </cell>
          <cell r="Q40">
            <v>743.48</v>
          </cell>
        </row>
        <row r="54">
          <cell r="D54">
            <v>19360.47</v>
          </cell>
          <cell r="F54">
            <v>12176.63</v>
          </cell>
          <cell r="O54">
            <v>153.72</v>
          </cell>
          <cell r="Q54">
            <v>672.96</v>
          </cell>
        </row>
        <row r="60">
          <cell r="D60">
            <v>13644.8</v>
          </cell>
          <cell r="F60">
            <v>5520.86</v>
          </cell>
        </row>
        <row r="66">
          <cell r="D66">
            <v>5337</v>
          </cell>
          <cell r="F66">
            <v>4945.92</v>
          </cell>
          <cell r="O66">
            <v>941.28</v>
          </cell>
          <cell r="Q66">
            <v>941.16</v>
          </cell>
        </row>
        <row r="78">
          <cell r="D78">
            <v>4059.72</v>
          </cell>
          <cell r="F78">
            <v>8119.44</v>
          </cell>
        </row>
        <row r="98">
          <cell r="D98">
            <v>28809.73</v>
          </cell>
          <cell r="F98">
            <v>21728.240000000002</v>
          </cell>
          <cell r="O98">
            <v>917.52</v>
          </cell>
          <cell r="Q98">
            <v>86.76</v>
          </cell>
        </row>
        <row r="107">
          <cell r="D107">
            <v>5230.4399999999996</v>
          </cell>
          <cell r="O107">
            <v>673.72</v>
          </cell>
          <cell r="Q107">
            <v>347.04</v>
          </cell>
        </row>
        <row r="121">
          <cell r="D121">
            <v>23042.03</v>
          </cell>
          <cell r="F121">
            <v>17500.919999999998</v>
          </cell>
          <cell r="O121">
            <v>78.84</v>
          </cell>
          <cell r="Q121">
            <v>670.72</v>
          </cell>
        </row>
        <row r="125">
          <cell r="D125">
            <v>4720.55</v>
          </cell>
          <cell r="F125">
            <v>699.45</v>
          </cell>
        </row>
        <row r="164">
          <cell r="D164">
            <v>23556.58</v>
          </cell>
          <cell r="F164">
            <v>54618.91</v>
          </cell>
        </row>
        <row r="168">
          <cell r="D168">
            <v>2275.44</v>
          </cell>
          <cell r="F168">
            <v>1327.34</v>
          </cell>
        </row>
        <row r="173">
          <cell r="D173">
            <v>5472.48</v>
          </cell>
          <cell r="F173">
            <v>3355.4</v>
          </cell>
        </row>
        <row r="212">
          <cell r="O212">
            <v>237.47</v>
          </cell>
          <cell r="Q212">
            <v>944.36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EVIEWHI41" connectionId="5" xr16:uid="{0C40F3CD-2202-499B-9527-9019B769C20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HA41" connectionId="4" xr16:uid="{C56E7F14-3EF3-4F87-8C5A-ECCACE4927A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41" connectionId="3" xr16:uid="{62ECF26E-A06A-40DB-8087-9CB5A6D5B0B4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41" connectionId="15" xr16:uid="{486DD3C3-93B5-4648-868D-714E838C4DB8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41" connectionId="14" xr16:uid="{A9908DEB-84F0-400F-B907-CAFF90C9058A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FX41" connectionId="13" xr16:uid="{3C50ADAE-4B14-4F96-BFFC-C0F6C220D0D3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41" connectionId="12" xr16:uid="{29B85428-1A37-4190-B4FC-CED5BE5134ED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12" connectionId="10" xr16:uid="{CC75F42B-4B00-47D2-A36F-E11246AF2C7A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12" connectionId="9" xr16:uid="{0B3679CC-08EB-4EC4-ACDF-E1E0D7C7164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2205" connectionId="11" xr16:uid="{00000000-0016-0000-5000-000025000000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05" connectionId="8" xr16:uid="{00000000-0016-0000-5200-000026000000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05" connectionId="7" xr16:uid="{00000000-0016-0000-5400-00002700000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05" connectionId="6" xr16:uid="{00000000-0016-0000-5600-000028000000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0105" connectionId="2" xr16:uid="{00000000-0016-0000-5800-000029000000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FILESPREVIEWR605" connectionId="1" xr16:uid="{00000000-0016-0000-5A00-00002A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1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2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23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4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printerSettings" Target="../printerSettings/printerSettings2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.xml"/><Relationship Id="rId1" Type="http://schemas.openxmlformats.org/officeDocument/2006/relationships/printerSettings" Target="../printerSettings/printerSettings26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2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I94"/>
  <sheetViews>
    <sheetView tabSelected="1" zoomScaleNormal="100" workbookViewId="0">
      <pane xSplit="81" ySplit="7" topLeftCell="CG52" activePane="bottomRight" state="frozen"/>
      <selection pane="topRight" activeCell="CD1" sqref="CD1"/>
      <selection pane="bottomLeft" activeCell="A8" sqref="A8"/>
      <selection pane="bottomRight" activeCell="EI69" sqref="EI69"/>
    </sheetView>
  </sheetViews>
  <sheetFormatPr defaultRowHeight="14.4"/>
  <cols>
    <col min="1" max="1" width="27.21875" customWidth="1"/>
    <col min="2" max="2" width="14.109375" hidden="1" customWidth="1"/>
    <col min="3" max="3" width="1.33203125" hidden="1" customWidth="1"/>
    <col min="4" max="4" width="12.88671875" style="14" hidden="1" customWidth="1"/>
    <col min="5" max="5" width="12.88671875" style="18" hidden="1" customWidth="1"/>
    <col min="6" max="6" width="12.88671875" style="14" hidden="1" customWidth="1"/>
    <col min="7" max="7" width="12.88671875" style="18" hidden="1" customWidth="1"/>
    <col min="8" max="8" width="12.88671875" style="14" hidden="1" customWidth="1"/>
    <col min="9" max="11" width="12.88671875" style="18" hidden="1" customWidth="1"/>
    <col min="12" max="12" width="12.88671875" style="14" hidden="1" customWidth="1"/>
    <col min="13" max="13" width="12.88671875" style="18" hidden="1" customWidth="1"/>
    <col min="14" max="14" width="12.88671875" style="14" hidden="1" customWidth="1"/>
    <col min="15" max="15" width="12.88671875" style="18" hidden="1" customWidth="1"/>
    <col min="16" max="16" width="12.88671875" style="14" hidden="1" customWidth="1"/>
    <col min="17" max="19" width="12.88671875" style="18" hidden="1" customWidth="1"/>
    <col min="20" max="20" width="12.88671875" style="14" hidden="1" customWidth="1"/>
    <col min="21" max="21" width="12.88671875" style="18" hidden="1" customWidth="1"/>
    <col min="22" max="22" width="12.88671875" style="14" hidden="1" customWidth="1"/>
    <col min="23" max="23" width="12.88671875" style="18" hidden="1" customWidth="1"/>
    <col min="24" max="24" width="12.88671875" style="14" hidden="1" customWidth="1"/>
    <col min="25" max="27" width="12.88671875" style="18" hidden="1" customWidth="1"/>
    <col min="28" max="28" width="12.88671875" style="14" hidden="1" customWidth="1"/>
    <col min="29" max="29" width="12.88671875" style="18" hidden="1" customWidth="1"/>
    <col min="30" max="30" width="12.88671875" style="14" hidden="1" customWidth="1"/>
    <col min="31" max="31" width="12.88671875" style="18" hidden="1" customWidth="1"/>
    <col min="32" max="32" width="12.88671875" style="14" hidden="1" customWidth="1"/>
    <col min="33" max="33" width="12.88671875" style="18" hidden="1" customWidth="1"/>
    <col min="34" max="34" width="14.109375" hidden="1" customWidth="1"/>
    <col min="35" max="35" width="12.88671875" style="14" hidden="1" customWidth="1"/>
    <col min="36" max="40" width="12.88671875" style="18" hidden="1" customWidth="1"/>
    <col min="41" max="41" width="11" style="18" hidden="1" customWidth="1"/>
    <col min="42" max="42" width="12.109375" style="18" hidden="1" customWidth="1"/>
    <col min="43" max="43" width="11" style="18" hidden="1" customWidth="1"/>
    <col min="44" max="44" width="12.109375" style="18" hidden="1" customWidth="1"/>
    <col min="45" max="45" width="11" style="18" hidden="1" customWidth="1"/>
    <col min="46" max="46" width="12.109375" style="18" hidden="1" customWidth="1"/>
    <col min="47" max="47" width="11" style="18" hidden="1" customWidth="1"/>
    <col min="48" max="48" width="12.109375" style="18" hidden="1" customWidth="1"/>
    <col min="49" max="49" width="11" style="18" hidden="1" customWidth="1"/>
    <col min="50" max="50" width="12.109375" style="18" hidden="1" customWidth="1"/>
    <col min="51" max="51" width="11" style="18" hidden="1" customWidth="1"/>
    <col min="52" max="52" width="12.109375" style="18" hidden="1" customWidth="1"/>
    <col min="53" max="53" width="11" style="18" hidden="1" customWidth="1"/>
    <col min="54" max="54" width="12.109375" style="18" hidden="1" customWidth="1"/>
    <col min="55" max="55" width="12.44140625" style="18" hidden="1" customWidth="1"/>
    <col min="56" max="56" width="12.109375" style="18" hidden="1" customWidth="1"/>
    <col min="57" max="57" width="12.44140625" style="18" hidden="1" customWidth="1"/>
    <col min="58" max="58" width="12.109375" style="18" hidden="1" customWidth="1"/>
    <col min="59" max="59" width="19.44140625" hidden="1" customWidth="1"/>
    <col min="60" max="60" width="1.33203125" hidden="1" customWidth="1"/>
    <col min="61" max="61" width="12.44140625" style="14" hidden="1" customWidth="1"/>
    <col min="62" max="62" width="12.109375" style="14" hidden="1" customWidth="1"/>
    <col min="63" max="63" width="12.44140625" style="14" hidden="1" customWidth="1"/>
    <col min="64" max="64" width="12.109375" style="14" hidden="1" customWidth="1"/>
    <col min="65" max="65" width="12.44140625" style="14" hidden="1" customWidth="1"/>
    <col min="66" max="67" width="12.109375" style="14" hidden="1" customWidth="1"/>
    <col min="68" max="68" width="12.44140625" style="14" hidden="1" customWidth="1"/>
    <col min="69" max="69" width="12.109375" style="14" hidden="1" customWidth="1"/>
    <col min="70" max="70" width="12.44140625" style="14" hidden="1" customWidth="1"/>
    <col min="71" max="71" width="12.109375" style="14" hidden="1" customWidth="1"/>
    <col min="72" max="72" width="12.44140625" style="14" hidden="1" customWidth="1"/>
    <col min="73" max="73" width="12.109375" style="14" hidden="1" customWidth="1"/>
    <col min="74" max="74" width="12.44140625" style="14" hidden="1" customWidth="1"/>
    <col min="75" max="75" width="12.109375" style="14" hidden="1" customWidth="1"/>
    <col min="76" max="76" width="12.44140625" style="14" hidden="1" customWidth="1"/>
    <col min="77" max="77" width="12.109375" style="14" hidden="1" customWidth="1"/>
    <col min="78" max="78" width="12.44140625" style="14" hidden="1" customWidth="1"/>
    <col min="79" max="79" width="12.109375" style="14" hidden="1" customWidth="1"/>
    <col min="80" max="80" width="12.44140625" style="14" hidden="1" customWidth="1"/>
    <col min="81" max="81" width="12.109375" style="14" hidden="1" customWidth="1"/>
    <col min="82" max="82" width="12.44140625" style="14" hidden="1" customWidth="1"/>
    <col min="83" max="83" width="12.109375" style="14" hidden="1" customWidth="1"/>
    <col min="84" max="84" width="6.77734375" style="14" hidden="1" customWidth="1"/>
    <col min="85" max="85" width="1.33203125" customWidth="1"/>
    <col min="86" max="86" width="12.44140625" style="14" hidden="1" customWidth="1"/>
    <col min="87" max="87" width="12.109375" style="14" hidden="1" customWidth="1"/>
    <col min="88" max="88" width="13.109375" style="14" hidden="1" customWidth="1"/>
    <col min="89" max="89" width="11.44140625" style="14" hidden="1" customWidth="1"/>
    <col min="90" max="90" width="12.44140625" style="14" hidden="1" customWidth="1"/>
    <col min="91" max="91" width="11.88671875" style="14" hidden="1" customWidth="1"/>
    <col min="92" max="92" width="12.44140625" style="14" hidden="1" customWidth="1"/>
    <col min="93" max="93" width="7.21875" style="14" hidden="1" customWidth="1"/>
    <col min="94" max="94" width="12.44140625" style="14" hidden="1" customWidth="1"/>
    <col min="95" max="95" width="8.5546875" style="14" hidden="1" customWidth="1"/>
    <col min="96" max="96" width="12.44140625" style="14" hidden="1" customWidth="1"/>
    <col min="97" max="97" width="12.109375" style="14" hidden="1" customWidth="1"/>
    <col min="98" max="98" width="11" style="14" hidden="1" customWidth="1"/>
    <col min="99" max="99" width="12.44140625" hidden="1" customWidth="1"/>
    <col min="100" max="100" width="12.5546875" hidden="1" customWidth="1"/>
    <col min="101" max="101" width="9.77734375" hidden="1" customWidth="1"/>
    <col min="102" max="102" width="11.88671875" hidden="1" customWidth="1"/>
    <col min="103" max="103" width="11.6640625" hidden="1" customWidth="1"/>
    <col min="104" max="104" width="12.33203125" hidden="1" customWidth="1"/>
    <col min="105" max="109" width="12.5546875" hidden="1" customWidth="1"/>
    <col min="110" max="110" width="13.6640625" hidden="1" customWidth="1"/>
    <col min="111" max="111" width="1.6640625" customWidth="1"/>
    <col min="112" max="112" width="12.109375" bestFit="1" customWidth="1"/>
    <col min="113" max="114" width="11.88671875" customWidth="1"/>
    <col min="115" max="115" width="12" customWidth="1"/>
    <col min="116" max="116" width="13.88671875" customWidth="1"/>
    <col min="117" max="117" width="7.88671875" bestFit="1" customWidth="1"/>
    <col min="118" max="118" width="19.109375" customWidth="1"/>
    <col min="119" max="119" width="14.6640625" customWidth="1"/>
    <col min="120" max="120" width="11.6640625" customWidth="1"/>
    <col min="121" max="121" width="11.5546875" hidden="1" customWidth="1"/>
    <col min="122" max="122" width="8.88671875" hidden="1" customWidth="1"/>
    <col min="123" max="123" width="12.77734375" hidden="1" customWidth="1"/>
    <col min="124" max="124" width="9.88671875" hidden="1" customWidth="1"/>
    <col min="125" max="125" width="11.88671875" hidden="1" customWidth="1"/>
    <col min="126" max="126" width="10.77734375" hidden="1" customWidth="1"/>
    <col min="127" max="127" width="11.109375" hidden="1" customWidth="1"/>
    <col min="128" max="128" width="12.109375" hidden="1" customWidth="1"/>
    <col min="129" max="129" width="13.109375" hidden="1" customWidth="1"/>
    <col min="130" max="130" width="8.88671875" hidden="1" customWidth="1"/>
    <col min="131" max="131" width="12.88671875" hidden="1" customWidth="1"/>
    <col min="132" max="132" width="10.33203125" hidden="1" customWidth="1"/>
    <col min="133" max="133" width="12.88671875" hidden="1" customWidth="1"/>
    <col min="134" max="134" width="9.88671875" hidden="1" customWidth="1"/>
    <col min="135" max="135" width="13" hidden="1" customWidth="1"/>
    <col min="136" max="136" width="12.33203125" hidden="1" customWidth="1"/>
    <col min="137" max="137" width="10.77734375" hidden="1" customWidth="1"/>
    <col min="138" max="138" width="11.44140625" hidden="1" customWidth="1"/>
    <col min="139" max="139" width="15.44140625" customWidth="1"/>
  </cols>
  <sheetData>
    <row r="2" spans="1:139" s="1" customFormat="1">
      <c r="A2" s="69"/>
      <c r="D2" s="24"/>
      <c r="E2" s="17"/>
      <c r="F2" s="24"/>
      <c r="G2" s="17"/>
      <c r="H2" s="24"/>
      <c r="I2" s="17"/>
      <c r="J2" s="17"/>
      <c r="K2" s="17"/>
      <c r="L2" s="24"/>
      <c r="M2" s="17"/>
      <c r="N2" s="24"/>
      <c r="O2" s="17"/>
      <c r="P2" s="24"/>
      <c r="Q2" s="17"/>
      <c r="R2" s="17"/>
      <c r="S2" s="17"/>
      <c r="T2" s="24"/>
      <c r="U2" s="17"/>
      <c r="V2" s="24"/>
      <c r="W2" s="17"/>
      <c r="X2" s="24"/>
      <c r="Y2" s="17"/>
      <c r="Z2" s="17"/>
      <c r="AA2" s="17"/>
      <c r="AB2" s="24"/>
      <c r="AC2" s="17"/>
      <c r="AD2" s="24"/>
      <c r="AE2" s="17"/>
      <c r="AF2" s="24"/>
      <c r="AG2" s="17"/>
      <c r="AI2" s="24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DK2" s="69" t="s">
        <v>11672</v>
      </c>
      <c r="DL2" s="69"/>
      <c r="DM2" s="69"/>
      <c r="DN2" s="69"/>
      <c r="DO2" s="69"/>
      <c r="DP2" s="100" t="s">
        <v>11673</v>
      </c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</row>
    <row r="3" spans="1:139" s="1" customFormat="1">
      <c r="A3" s="2"/>
      <c r="D3" s="24"/>
      <c r="E3" s="17"/>
      <c r="F3" s="24"/>
      <c r="G3" s="17"/>
      <c r="H3" s="24"/>
      <c r="I3" s="17"/>
      <c r="J3" s="17"/>
      <c r="K3" s="17"/>
      <c r="L3" s="24"/>
      <c r="M3" s="17"/>
      <c r="N3" s="24"/>
      <c r="O3" s="17"/>
      <c r="P3" s="24"/>
      <c r="Q3" s="17"/>
      <c r="R3" s="17"/>
      <c r="S3" s="17"/>
      <c r="T3" s="24"/>
      <c r="U3" s="17"/>
      <c r="V3" s="24"/>
      <c r="W3" s="17"/>
      <c r="X3" s="24"/>
      <c r="Y3" s="17"/>
      <c r="Z3" s="17"/>
      <c r="AA3" s="17"/>
      <c r="AB3" s="24"/>
      <c r="AC3" s="17"/>
      <c r="AD3" s="24"/>
      <c r="AE3" s="17"/>
      <c r="AF3" s="24"/>
      <c r="AG3" s="17"/>
      <c r="AI3" s="24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</row>
    <row r="4" spans="1:139">
      <c r="A4" s="2"/>
    </row>
    <row r="5" spans="1:139">
      <c r="A5" s="10"/>
    </row>
    <row r="6" spans="1:139" s="1" customFormat="1" ht="57.6">
      <c r="B6" s="3" t="s">
        <v>53</v>
      </c>
      <c r="C6" s="31"/>
      <c r="D6" s="25" t="s">
        <v>54</v>
      </c>
      <c r="E6" s="19" t="s">
        <v>55</v>
      </c>
      <c r="F6" s="25" t="s">
        <v>54</v>
      </c>
      <c r="G6" s="19" t="s">
        <v>55</v>
      </c>
      <c r="H6" s="25" t="s">
        <v>54</v>
      </c>
      <c r="I6" s="19" t="s">
        <v>55</v>
      </c>
      <c r="J6" s="25" t="s">
        <v>54</v>
      </c>
      <c r="K6" s="19" t="s">
        <v>55</v>
      </c>
      <c r="L6" s="25" t="s">
        <v>54</v>
      </c>
      <c r="M6" s="19" t="s">
        <v>55</v>
      </c>
      <c r="N6" s="25" t="s">
        <v>54</v>
      </c>
      <c r="O6" s="19" t="s">
        <v>55</v>
      </c>
      <c r="P6" s="25" t="s">
        <v>54</v>
      </c>
      <c r="Q6" s="19" t="s">
        <v>55</v>
      </c>
      <c r="R6" s="25" t="s">
        <v>54</v>
      </c>
      <c r="S6" s="19" t="s">
        <v>55</v>
      </c>
      <c r="T6" s="25" t="s">
        <v>54</v>
      </c>
      <c r="U6" s="19" t="s">
        <v>55</v>
      </c>
      <c r="V6" s="25" t="s">
        <v>54</v>
      </c>
      <c r="W6" s="19" t="s">
        <v>55</v>
      </c>
      <c r="X6" s="25" t="s">
        <v>54</v>
      </c>
      <c r="Y6" s="19" t="s">
        <v>55</v>
      </c>
      <c r="Z6" s="25" t="s">
        <v>54</v>
      </c>
      <c r="AA6" s="19" t="s">
        <v>55</v>
      </c>
      <c r="AB6" s="25" t="s">
        <v>54</v>
      </c>
      <c r="AC6" s="19" t="s">
        <v>55</v>
      </c>
      <c r="AD6" s="25" t="s">
        <v>54</v>
      </c>
      <c r="AE6" s="19" t="s">
        <v>55</v>
      </c>
      <c r="AF6" s="25" t="s">
        <v>54</v>
      </c>
      <c r="AG6" s="19" t="s">
        <v>55</v>
      </c>
      <c r="AH6" s="3" t="s">
        <v>53</v>
      </c>
      <c r="AI6" s="25" t="s">
        <v>54</v>
      </c>
      <c r="AJ6" s="19" t="s">
        <v>55</v>
      </c>
      <c r="AK6" s="25" t="s">
        <v>54</v>
      </c>
      <c r="AL6" s="19" t="s">
        <v>55</v>
      </c>
      <c r="AM6" s="25" t="s">
        <v>54</v>
      </c>
      <c r="AN6" s="19" t="s">
        <v>55</v>
      </c>
      <c r="AO6" s="25" t="s">
        <v>54</v>
      </c>
      <c r="AP6" s="19" t="s">
        <v>55</v>
      </c>
      <c r="AQ6" s="25" t="s">
        <v>54</v>
      </c>
      <c r="AR6" s="19" t="s">
        <v>55</v>
      </c>
      <c r="AS6" s="25" t="s">
        <v>54</v>
      </c>
      <c r="AT6" s="19" t="s">
        <v>55</v>
      </c>
      <c r="AU6" s="25" t="s">
        <v>54</v>
      </c>
      <c r="AV6" s="19" t="s">
        <v>55</v>
      </c>
      <c r="AW6" s="25" t="s">
        <v>54</v>
      </c>
      <c r="AX6" s="19" t="s">
        <v>55</v>
      </c>
      <c r="AY6" s="25" t="s">
        <v>54</v>
      </c>
      <c r="AZ6" s="19" t="s">
        <v>55</v>
      </c>
      <c r="BA6" s="25" t="s">
        <v>54</v>
      </c>
      <c r="BB6" s="19" t="s">
        <v>55</v>
      </c>
      <c r="BC6" s="25" t="s">
        <v>54</v>
      </c>
      <c r="BD6" s="19" t="s">
        <v>55</v>
      </c>
      <c r="BE6" s="25" t="s">
        <v>54</v>
      </c>
      <c r="BF6" s="19" t="s">
        <v>55</v>
      </c>
      <c r="BG6" s="3" t="s">
        <v>53</v>
      </c>
      <c r="BH6" s="31"/>
      <c r="BI6" s="25" t="s">
        <v>54</v>
      </c>
      <c r="BJ6" s="25" t="s">
        <v>55</v>
      </c>
      <c r="BK6" s="25" t="s">
        <v>54</v>
      </c>
      <c r="BL6" s="25" t="s">
        <v>55</v>
      </c>
      <c r="BM6" s="25" t="s">
        <v>54</v>
      </c>
      <c r="BN6" s="45" t="s">
        <v>55</v>
      </c>
      <c r="BO6" s="25" t="s">
        <v>55</v>
      </c>
      <c r="BP6" s="25" t="s">
        <v>54</v>
      </c>
      <c r="BQ6" s="45" t="s">
        <v>55</v>
      </c>
      <c r="BR6" s="25" t="s">
        <v>54</v>
      </c>
      <c r="BS6" s="45" t="s">
        <v>55</v>
      </c>
      <c r="BT6" s="25" t="s">
        <v>54</v>
      </c>
      <c r="BU6" s="45" t="s">
        <v>55</v>
      </c>
      <c r="BV6" s="25" t="s">
        <v>54</v>
      </c>
      <c r="BW6" s="45" t="s">
        <v>55</v>
      </c>
      <c r="BX6" s="25" t="s">
        <v>54</v>
      </c>
      <c r="BY6" s="45" t="s">
        <v>55</v>
      </c>
      <c r="BZ6" s="25" t="s">
        <v>54</v>
      </c>
      <c r="CA6" s="45" t="s">
        <v>55</v>
      </c>
      <c r="CB6" s="25" t="s">
        <v>54</v>
      </c>
      <c r="CC6" s="45" t="s">
        <v>55</v>
      </c>
      <c r="CD6" s="25" t="s">
        <v>54</v>
      </c>
      <c r="CE6" s="45" t="s">
        <v>55</v>
      </c>
      <c r="CF6" s="25" t="s">
        <v>53</v>
      </c>
      <c r="CG6" s="31"/>
      <c r="CH6" s="25" t="s">
        <v>54</v>
      </c>
      <c r="CI6" s="25" t="s">
        <v>55</v>
      </c>
      <c r="CJ6" s="25" t="s">
        <v>54</v>
      </c>
      <c r="CK6" s="25" t="s">
        <v>55</v>
      </c>
      <c r="CL6" s="25" t="s">
        <v>54</v>
      </c>
      <c r="CM6" s="25" t="s">
        <v>55</v>
      </c>
      <c r="CN6" s="25" t="s">
        <v>54</v>
      </c>
      <c r="CO6" s="25" t="s">
        <v>55</v>
      </c>
      <c r="CP6" s="25" t="s">
        <v>54</v>
      </c>
      <c r="CQ6" s="25" t="s">
        <v>55</v>
      </c>
      <c r="CR6" s="25" t="s">
        <v>54</v>
      </c>
      <c r="CS6" s="25" t="s">
        <v>55</v>
      </c>
      <c r="CT6" s="25" t="s">
        <v>54</v>
      </c>
      <c r="CU6" s="25" t="s">
        <v>55</v>
      </c>
      <c r="CV6" s="25" t="s">
        <v>54</v>
      </c>
      <c r="CW6" s="25" t="s">
        <v>55</v>
      </c>
      <c r="CX6" s="25" t="s">
        <v>54</v>
      </c>
      <c r="CY6" s="25" t="s">
        <v>55</v>
      </c>
      <c r="CZ6" s="25" t="s">
        <v>54</v>
      </c>
      <c r="DA6" s="25" t="s">
        <v>55</v>
      </c>
      <c r="DB6" s="25" t="s">
        <v>54</v>
      </c>
      <c r="DC6" s="25" t="s">
        <v>55</v>
      </c>
      <c r="DD6" s="25" t="s">
        <v>54</v>
      </c>
      <c r="DE6" s="25" t="s">
        <v>55</v>
      </c>
      <c r="DF6" s="25" t="s">
        <v>53</v>
      </c>
      <c r="DG6" s="73"/>
      <c r="DH6" s="25" t="s">
        <v>54</v>
      </c>
      <c r="DI6" s="25" t="s">
        <v>55</v>
      </c>
      <c r="DJ6" s="25" t="s">
        <v>11669</v>
      </c>
      <c r="DK6" s="25" t="s">
        <v>54</v>
      </c>
      <c r="DL6" s="25" t="s">
        <v>55</v>
      </c>
      <c r="DM6" s="25" t="s">
        <v>11669</v>
      </c>
      <c r="DN6" s="25" t="s">
        <v>54</v>
      </c>
      <c r="DO6" s="25" t="s">
        <v>55</v>
      </c>
      <c r="DP6" s="25" t="s">
        <v>11669</v>
      </c>
      <c r="DQ6" s="25" t="s">
        <v>54</v>
      </c>
      <c r="DR6" s="25" t="s">
        <v>55</v>
      </c>
      <c r="DS6" s="25" t="s">
        <v>54</v>
      </c>
      <c r="DT6" s="25" t="s">
        <v>55</v>
      </c>
      <c r="DU6" s="25" t="s">
        <v>54</v>
      </c>
      <c r="DV6" s="25" t="s">
        <v>55</v>
      </c>
      <c r="DW6" s="25" t="s">
        <v>54</v>
      </c>
      <c r="DX6" s="25" t="s">
        <v>55</v>
      </c>
      <c r="DY6" s="25" t="s">
        <v>54</v>
      </c>
      <c r="DZ6" s="25" t="s">
        <v>55</v>
      </c>
      <c r="EA6" s="25" t="s">
        <v>54</v>
      </c>
      <c r="EB6" s="25" t="s">
        <v>55</v>
      </c>
      <c r="EC6" s="25" t="s">
        <v>54</v>
      </c>
      <c r="ED6" s="25" t="s">
        <v>55</v>
      </c>
      <c r="EE6" s="25" t="s">
        <v>54</v>
      </c>
      <c r="EF6" s="25" t="s">
        <v>55</v>
      </c>
      <c r="EG6" s="25" t="s">
        <v>54</v>
      </c>
      <c r="EH6" s="25" t="s">
        <v>55</v>
      </c>
      <c r="EI6" s="25" t="s">
        <v>53</v>
      </c>
    </row>
    <row r="7" spans="1:139" s="1" customFormat="1">
      <c r="A7" s="1" t="s">
        <v>0</v>
      </c>
      <c r="B7" s="4" t="s">
        <v>2583</v>
      </c>
      <c r="C7" s="32"/>
      <c r="D7" s="11">
        <v>44764</v>
      </c>
      <c r="E7" s="11">
        <v>44764</v>
      </c>
      <c r="F7" s="11">
        <v>44795</v>
      </c>
      <c r="G7" s="11">
        <v>44795</v>
      </c>
      <c r="H7" s="11">
        <v>44826</v>
      </c>
      <c r="I7" s="11">
        <v>44826</v>
      </c>
      <c r="J7" s="11" t="s">
        <v>5001</v>
      </c>
      <c r="K7" s="11" t="s">
        <v>5001</v>
      </c>
      <c r="L7" s="11">
        <v>44856</v>
      </c>
      <c r="M7" s="11">
        <v>44856</v>
      </c>
      <c r="N7" s="11">
        <v>44887</v>
      </c>
      <c r="O7" s="11">
        <v>44887</v>
      </c>
      <c r="P7" s="11">
        <v>44917</v>
      </c>
      <c r="Q7" s="11">
        <v>44917</v>
      </c>
      <c r="R7" s="11" t="s">
        <v>5002</v>
      </c>
      <c r="S7" s="11" t="s">
        <v>5002</v>
      </c>
      <c r="T7" s="11">
        <v>44949</v>
      </c>
      <c r="U7" s="11">
        <v>44949</v>
      </c>
      <c r="V7" s="11">
        <v>44980</v>
      </c>
      <c r="W7" s="11">
        <v>44980</v>
      </c>
      <c r="X7" s="11">
        <v>45008</v>
      </c>
      <c r="Y7" s="11">
        <v>45008</v>
      </c>
      <c r="Z7" s="11" t="s">
        <v>5003</v>
      </c>
      <c r="AA7" s="11" t="s">
        <v>5003</v>
      </c>
      <c r="AB7" s="11">
        <v>45039</v>
      </c>
      <c r="AC7" s="11">
        <v>45039</v>
      </c>
      <c r="AD7" s="11">
        <v>45069</v>
      </c>
      <c r="AE7" s="11">
        <v>45069</v>
      </c>
      <c r="AF7" s="11">
        <v>45100</v>
      </c>
      <c r="AG7" s="11">
        <v>45100</v>
      </c>
      <c r="AH7" s="4" t="s">
        <v>2599</v>
      </c>
      <c r="AI7" s="11">
        <v>45130</v>
      </c>
      <c r="AJ7" s="11">
        <v>45130</v>
      </c>
      <c r="AK7" s="11">
        <v>45161</v>
      </c>
      <c r="AL7" s="11">
        <v>45161</v>
      </c>
      <c r="AM7" s="11">
        <v>45192</v>
      </c>
      <c r="AN7" s="11">
        <v>45192</v>
      </c>
      <c r="AO7" s="11">
        <v>45222</v>
      </c>
      <c r="AP7" s="11">
        <v>45222</v>
      </c>
      <c r="AQ7" s="11">
        <v>45253</v>
      </c>
      <c r="AR7" s="11">
        <v>45253</v>
      </c>
      <c r="AS7" s="11">
        <v>45283</v>
      </c>
      <c r="AT7" s="11">
        <v>45283</v>
      </c>
      <c r="AU7" s="11">
        <v>45315</v>
      </c>
      <c r="AV7" s="11">
        <v>45315</v>
      </c>
      <c r="AW7" s="11">
        <v>45346</v>
      </c>
      <c r="AX7" s="11">
        <v>45346</v>
      </c>
      <c r="AY7" s="11">
        <v>45375</v>
      </c>
      <c r="AZ7" s="11">
        <v>45375</v>
      </c>
      <c r="BA7" s="11">
        <v>45406</v>
      </c>
      <c r="BB7" s="11">
        <v>45406</v>
      </c>
      <c r="BC7" s="11">
        <v>45436</v>
      </c>
      <c r="BD7" s="11">
        <v>45436</v>
      </c>
      <c r="BE7" s="11">
        <v>45467</v>
      </c>
      <c r="BF7" s="11">
        <v>45467</v>
      </c>
      <c r="BG7" s="4" t="s">
        <v>5445</v>
      </c>
      <c r="BH7" s="32"/>
      <c r="BI7" s="44" t="s">
        <v>9352</v>
      </c>
      <c r="BJ7" s="44" t="s">
        <v>9352</v>
      </c>
      <c r="BK7" s="44" t="s">
        <v>9353</v>
      </c>
      <c r="BL7" s="44" t="s">
        <v>9353</v>
      </c>
      <c r="BM7" s="44" t="s">
        <v>9354</v>
      </c>
      <c r="BN7" s="46" t="s">
        <v>9354</v>
      </c>
      <c r="BO7" s="44" t="s">
        <v>9355</v>
      </c>
      <c r="BP7" s="44" t="s">
        <v>9484</v>
      </c>
      <c r="BQ7" s="44" t="s">
        <v>9484</v>
      </c>
      <c r="BR7" s="44" t="s">
        <v>9718</v>
      </c>
      <c r="BS7" s="44" t="s">
        <v>9718</v>
      </c>
      <c r="BT7" s="44" t="s">
        <v>10044</v>
      </c>
      <c r="BU7" s="44" t="s">
        <v>10044</v>
      </c>
      <c r="BV7" s="44" t="s">
        <v>10287</v>
      </c>
      <c r="BW7" s="44" t="s">
        <v>10287</v>
      </c>
      <c r="BX7" s="44" t="s">
        <v>10288</v>
      </c>
      <c r="BY7" s="44" t="s">
        <v>10288</v>
      </c>
      <c r="BZ7" s="53" t="s">
        <v>10465</v>
      </c>
      <c r="CA7" s="53" t="s">
        <v>10465</v>
      </c>
      <c r="CB7" s="53" t="s">
        <v>10697</v>
      </c>
      <c r="CC7" s="53" t="s">
        <v>10697</v>
      </c>
      <c r="CD7" s="53" t="s">
        <v>11032</v>
      </c>
      <c r="CE7" s="53" t="s">
        <v>11032</v>
      </c>
      <c r="CF7" s="41" t="s">
        <v>8903</v>
      </c>
      <c r="CG7" s="32"/>
      <c r="CH7" s="53" t="s">
        <v>11033</v>
      </c>
      <c r="CI7" s="53" t="s">
        <v>11033</v>
      </c>
      <c r="CJ7" s="53" t="s">
        <v>11312</v>
      </c>
      <c r="CK7" s="53" t="s">
        <v>11312</v>
      </c>
      <c r="CL7" s="53" t="s">
        <v>11313</v>
      </c>
      <c r="CM7" s="53" t="s">
        <v>11313</v>
      </c>
      <c r="CN7" s="53" t="s">
        <v>11462</v>
      </c>
      <c r="CO7" s="53" t="s">
        <v>11462</v>
      </c>
      <c r="CP7" s="53" t="s">
        <v>11507</v>
      </c>
      <c r="CQ7" s="53" t="s">
        <v>11507</v>
      </c>
      <c r="CR7" s="53" t="s">
        <v>11647</v>
      </c>
      <c r="CS7" s="53" t="s">
        <v>11647</v>
      </c>
      <c r="CT7" s="53" t="s">
        <v>11648</v>
      </c>
      <c r="CU7" s="53" t="s">
        <v>11648</v>
      </c>
      <c r="CV7" s="53" t="s">
        <v>11649</v>
      </c>
      <c r="CW7" s="53" t="s">
        <v>11649</v>
      </c>
      <c r="CX7" s="53" t="s">
        <v>11650</v>
      </c>
      <c r="CY7" s="53" t="s">
        <v>11650</v>
      </c>
      <c r="CZ7" s="53" t="s">
        <v>11651</v>
      </c>
      <c r="DA7" s="53" t="s">
        <v>11651</v>
      </c>
      <c r="DB7" s="53" t="s">
        <v>11652</v>
      </c>
      <c r="DC7" s="53" t="s">
        <v>11652</v>
      </c>
      <c r="DD7" s="53" t="s">
        <v>11653</v>
      </c>
      <c r="DE7" s="53" t="s">
        <v>11653</v>
      </c>
      <c r="DF7" s="70" t="s">
        <v>11654</v>
      </c>
      <c r="DG7" s="73"/>
      <c r="DH7" s="53" t="s">
        <v>11655</v>
      </c>
      <c r="DI7" s="53" t="s">
        <v>11655</v>
      </c>
      <c r="DJ7" s="81" t="s">
        <v>11668</v>
      </c>
      <c r="DK7" s="53" t="s">
        <v>11656</v>
      </c>
      <c r="DL7" s="53" t="s">
        <v>11656</v>
      </c>
      <c r="DM7" s="53" t="s">
        <v>11668</v>
      </c>
      <c r="DN7" s="53" t="s">
        <v>11657</v>
      </c>
      <c r="DO7" s="53" t="s">
        <v>11657</v>
      </c>
      <c r="DP7" s="53" t="s">
        <v>11668</v>
      </c>
      <c r="DQ7" s="53" t="s">
        <v>11658</v>
      </c>
      <c r="DR7" s="53" t="s">
        <v>11658</v>
      </c>
      <c r="DS7" s="53" t="s">
        <v>11659</v>
      </c>
      <c r="DT7" s="53" t="s">
        <v>11659</v>
      </c>
      <c r="DU7" s="53" t="s">
        <v>11660</v>
      </c>
      <c r="DV7" s="53" t="s">
        <v>11660</v>
      </c>
      <c r="DW7" s="53" t="s">
        <v>11661</v>
      </c>
      <c r="DX7" s="53" t="s">
        <v>11661</v>
      </c>
      <c r="DY7" s="53" t="s">
        <v>11662</v>
      </c>
      <c r="DZ7" s="53" t="s">
        <v>11662</v>
      </c>
      <c r="EA7" s="53" t="s">
        <v>11663</v>
      </c>
      <c r="EB7" s="53" t="s">
        <v>11663</v>
      </c>
      <c r="EC7" s="53" t="s">
        <v>11664</v>
      </c>
      <c r="ED7" s="53" t="s">
        <v>11664</v>
      </c>
      <c r="EE7" s="53" t="s">
        <v>11665</v>
      </c>
      <c r="EF7" s="53" t="s">
        <v>11665</v>
      </c>
      <c r="EG7" s="53" t="s">
        <v>11666</v>
      </c>
      <c r="EH7" s="53" t="s">
        <v>11666</v>
      </c>
      <c r="EI7" s="70" t="s">
        <v>11667</v>
      </c>
    </row>
    <row r="8" spans="1:139">
      <c r="A8" s="5" t="s">
        <v>1</v>
      </c>
      <c r="B8" s="6">
        <v>40506.57</v>
      </c>
      <c r="C8" s="33"/>
      <c r="D8" s="15">
        <v>2380.6799999999998</v>
      </c>
      <c r="E8" s="20"/>
      <c r="F8" s="15">
        <v>4661.78</v>
      </c>
      <c r="G8" s="20"/>
      <c r="H8" s="15">
        <v>4248.24</v>
      </c>
      <c r="I8" s="20"/>
      <c r="J8" s="20">
        <f>D8+F8+H8</f>
        <v>11290.699999999999</v>
      </c>
      <c r="K8" s="20">
        <f>E8+G8+I8</f>
        <v>0</v>
      </c>
      <c r="L8" s="15">
        <v>5225.71</v>
      </c>
      <c r="M8" s="20"/>
      <c r="N8" s="15">
        <v>7255.98</v>
      </c>
      <c r="O8" s="20"/>
      <c r="P8" s="20">
        <v>7067.86</v>
      </c>
      <c r="Q8" s="20"/>
      <c r="R8" s="20">
        <f>L8+N8+P8</f>
        <v>19549.55</v>
      </c>
      <c r="S8" s="20">
        <f>M8+O8+Q8</f>
        <v>0</v>
      </c>
      <c r="T8" s="20">
        <v>5225.71</v>
      </c>
      <c r="U8" s="20"/>
      <c r="V8" s="20">
        <v>4782.96</v>
      </c>
      <c r="W8" s="20"/>
      <c r="X8" s="20">
        <v>4323.43</v>
      </c>
      <c r="Y8" s="20"/>
      <c r="Z8" s="20">
        <f>T8+V8+X8</f>
        <v>14332.1</v>
      </c>
      <c r="AA8" s="20">
        <f>U8+W8+Y8</f>
        <v>0</v>
      </c>
      <c r="AB8" s="20">
        <v>5000.1400000000003</v>
      </c>
      <c r="AC8" s="20"/>
      <c r="AD8" s="20">
        <v>5263.3</v>
      </c>
      <c r="AE8" s="20"/>
      <c r="AF8" s="20">
        <f>12082.53+4285.83</f>
        <v>16368.36</v>
      </c>
      <c r="AG8" s="20"/>
      <c r="AH8" s="6">
        <f>D8+E8+F8+G8+H8+I8+L8+M8+N8+O8+P8+Q8+T8+U8+V8+W8+X8+Y8+AB8+AC8+AD8+AE8+AF8+AG8</f>
        <v>71804.149999999994</v>
      </c>
      <c r="AI8" s="20">
        <f>4736.97+15130.7</f>
        <v>19867.670000000002</v>
      </c>
      <c r="AJ8" s="20"/>
      <c r="AK8" s="20">
        <f>5200.64+9695.41</f>
        <v>14896.05</v>
      </c>
      <c r="AL8" s="20"/>
      <c r="AM8" s="20">
        <v>5642.01</v>
      </c>
      <c r="AN8" s="20"/>
      <c r="AO8" s="20">
        <v>5357.88</v>
      </c>
      <c r="AP8" s="20"/>
      <c r="AQ8" s="20">
        <v>5357.88</v>
      </c>
      <c r="AR8" s="20"/>
      <c r="AS8" s="20">
        <v>5357.88</v>
      </c>
      <c r="AT8" s="20"/>
      <c r="AU8" s="20">
        <f>12461.13-AV8</f>
        <v>11324.609999999999</v>
      </c>
      <c r="AV8" s="20">
        <v>1136.52</v>
      </c>
      <c r="AW8" s="20">
        <f>26320.68+5114.34</f>
        <v>31435.02</v>
      </c>
      <c r="AX8" s="20"/>
      <c r="AY8" s="20">
        <f>5236.11+1734.08</f>
        <v>6970.19</v>
      </c>
      <c r="AZ8" s="20"/>
      <c r="BA8" s="20">
        <v>5733.09</v>
      </c>
      <c r="BB8" s="20"/>
      <c r="BC8" s="20">
        <f>7027.36+4006.7</f>
        <v>11034.06</v>
      </c>
      <c r="BD8" s="20"/>
      <c r="BE8" s="20">
        <v>9448.2000000000007</v>
      </c>
      <c r="BF8" s="20"/>
      <c r="BG8" s="6">
        <f t="shared" ref="BG8:BG39" si="0">AI8+AJ8+AK8+AL8+AM8+AN8+AO8+AP8+AQ8+AR8+AS8+AT8+AU8+AV8+AW8+AX8+AY8+AZ8+BA8+BB8+BC8+BD8+BE8+BF8</f>
        <v>133561.06</v>
      </c>
      <c r="BH8" s="33"/>
      <c r="BI8" s="15">
        <f>6286.04+4870.8</f>
        <v>11156.84</v>
      </c>
      <c r="BJ8" s="15"/>
      <c r="BK8" s="15">
        <v>3325.2</v>
      </c>
      <c r="BL8" s="15"/>
      <c r="BM8" s="15"/>
      <c r="BN8" s="47"/>
      <c r="BO8" s="15">
        <v>1497.54</v>
      </c>
      <c r="BP8" s="15">
        <v>6037.47</v>
      </c>
      <c r="BQ8" s="47"/>
      <c r="BR8" s="15"/>
      <c r="BS8" s="47"/>
      <c r="BT8" s="15">
        <v>6083.44</v>
      </c>
      <c r="BU8" s="47"/>
      <c r="BV8" s="15"/>
      <c r="BW8" s="47"/>
      <c r="BX8" s="15">
        <v>5622.55</v>
      </c>
      <c r="BY8" s="47"/>
      <c r="BZ8" s="15">
        <f>6492.5+5622.55</f>
        <v>12115.05</v>
      </c>
      <c r="CA8" s="47"/>
      <c r="CB8" s="15">
        <v>6233.99</v>
      </c>
      <c r="CC8" s="47"/>
      <c r="CD8" s="15">
        <f>5339.4+5554.71</f>
        <v>10894.11</v>
      </c>
      <c r="CE8" s="47"/>
      <c r="CF8" s="15">
        <f>SUM(BI8:CE8)</f>
        <v>62966.189999999995</v>
      </c>
      <c r="CG8" s="33"/>
      <c r="CH8" s="15">
        <v>8434.23</v>
      </c>
      <c r="CI8" s="15"/>
      <c r="CJ8" s="15"/>
      <c r="CK8" s="15"/>
      <c r="CL8" s="15">
        <v>8890.11</v>
      </c>
      <c r="CM8" s="15"/>
      <c r="CN8" s="15">
        <v>7622.94</v>
      </c>
      <c r="CO8" s="15"/>
      <c r="CP8" s="15">
        <v>14471.04</v>
      </c>
      <c r="CQ8" s="15"/>
      <c r="CR8" s="15">
        <v>7300.37</v>
      </c>
      <c r="CS8" s="15"/>
      <c r="CT8" s="15">
        <f>1991.01+3982.02</f>
        <v>5973.03</v>
      </c>
      <c r="CU8" s="15"/>
      <c r="CV8" s="15">
        <v>4645.6899999999996</v>
      </c>
      <c r="CW8" s="15"/>
      <c r="CX8" s="15">
        <v>4645.6899999999996</v>
      </c>
      <c r="CY8" s="15"/>
      <c r="CZ8" s="15">
        <v>11060.009999999998</v>
      </c>
      <c r="DA8" s="15"/>
      <c r="DB8" s="15">
        <v>4930.12</v>
      </c>
      <c r="DC8" s="15">
        <v>1991.01</v>
      </c>
      <c r="DD8" s="15">
        <f>[3]Sheet1!$D$11+[3]Sheet1!$F$11</f>
        <v>7146.61</v>
      </c>
      <c r="DE8" s="15"/>
      <c r="DF8" s="15">
        <f>CJ8+CK8+CL8+CM8+CN8+CO8+CP8+CQ8+CR8+CS8+CT8+CU8+CV8+CW8+CX8+CY8+CZ8+DA8+DB8+DC8+DD8+DE8+CI8+CH8</f>
        <v>87110.849999999991</v>
      </c>
      <c r="DG8" s="74"/>
      <c r="DH8" s="15">
        <v>0</v>
      </c>
      <c r="DI8" s="15">
        <v>0</v>
      </c>
      <c r="DJ8" s="75">
        <f>(DH8+DI8)/$DH$69</f>
        <v>0</v>
      </c>
      <c r="DK8" s="15">
        <v>8845.44</v>
      </c>
      <c r="DL8" s="15"/>
      <c r="DM8" s="75">
        <f>(DK8+DL8)/$DK$69</f>
        <v>1.4330254012947911E-2</v>
      </c>
      <c r="DN8" s="15">
        <v>10340.209999999999</v>
      </c>
      <c r="DO8" s="15"/>
      <c r="DP8" s="75">
        <f>(DN8+DO8)/$DN$69</f>
        <v>1.3854966980492265E-2</v>
      </c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>
        <f>DK8+DL8+DN8+DO8+DQ8+DR8+DS8+DT8+DU8+DV8+DW8+DX8+DY8+DZ8+EA8+EB8+EC8+ED8+EE8+EF8+EG8+EH8+DI8+DH8</f>
        <v>19185.650000000001</v>
      </c>
    </row>
    <row r="9" spans="1:139">
      <c r="A9" s="5" t="s">
        <v>2</v>
      </c>
      <c r="B9" s="6">
        <v>0</v>
      </c>
      <c r="C9" s="33"/>
      <c r="D9" s="15"/>
      <c r="E9" s="20"/>
      <c r="F9" s="15"/>
      <c r="G9" s="20"/>
      <c r="H9" s="15"/>
      <c r="I9" s="20"/>
      <c r="J9" s="20">
        <f t="shared" ref="J9:J60" si="1">D9+F9+H9</f>
        <v>0</v>
      </c>
      <c r="K9" s="20">
        <f t="shared" ref="K9:K60" si="2">E9+G9+I9</f>
        <v>0</v>
      </c>
      <c r="L9" s="15"/>
      <c r="M9" s="20"/>
      <c r="N9" s="15"/>
      <c r="O9" s="20"/>
      <c r="P9" s="20"/>
      <c r="Q9" s="20"/>
      <c r="R9" s="20">
        <f t="shared" ref="R9:R60" si="3">L9+N9+P9</f>
        <v>0</v>
      </c>
      <c r="S9" s="20">
        <f t="shared" ref="S9:S60" si="4">M9+O9+Q9</f>
        <v>0</v>
      </c>
      <c r="T9" s="20"/>
      <c r="U9" s="20"/>
      <c r="V9" s="20"/>
      <c r="W9" s="20"/>
      <c r="X9" s="20"/>
      <c r="Y9" s="20"/>
      <c r="Z9" s="20">
        <f t="shared" ref="Z9:Z60" si="5">T9+V9+X9</f>
        <v>0</v>
      </c>
      <c r="AA9" s="20">
        <f t="shared" ref="AA9:AA60" si="6">U9+W9+Y9</f>
        <v>0</v>
      </c>
      <c r="AB9" s="20"/>
      <c r="AC9" s="20"/>
      <c r="AD9" s="20"/>
      <c r="AE9" s="20"/>
      <c r="AF9" s="20"/>
      <c r="AG9" s="20"/>
      <c r="AH9" s="6">
        <f t="shared" ref="AH9:AH59" si="7">D9+E9+F9+G9+H9+I9+L9+M9+N9+O9+P9+Q9+T9+U9+V9+W9+X9+Y9+AB9+AC9+AD9+AE9+AF9+AG9</f>
        <v>0</v>
      </c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>
        <v>3754.39</v>
      </c>
      <c r="BB9" s="20"/>
      <c r="BC9" s="20"/>
      <c r="BD9" s="20"/>
      <c r="BE9" s="20"/>
      <c r="BF9" s="20"/>
      <c r="BG9" s="6">
        <f t="shared" si="0"/>
        <v>3754.39</v>
      </c>
      <c r="BH9" s="33"/>
      <c r="BI9" s="15"/>
      <c r="BJ9" s="15"/>
      <c r="BK9" s="15"/>
      <c r="BL9" s="15"/>
      <c r="BM9" s="15"/>
      <c r="BN9" s="47"/>
      <c r="BO9" s="15"/>
      <c r="BP9" s="15"/>
      <c r="BQ9" s="47"/>
      <c r="BR9" s="15"/>
      <c r="BS9" s="47"/>
      <c r="BT9" s="15"/>
      <c r="BU9" s="47"/>
      <c r="BV9" s="15"/>
      <c r="BW9" s="47"/>
      <c r="BX9" s="15"/>
      <c r="BY9" s="47"/>
      <c r="BZ9" s="15"/>
      <c r="CA9" s="47"/>
      <c r="CB9" s="15"/>
      <c r="CC9" s="47"/>
      <c r="CD9" s="15"/>
      <c r="CE9" s="47"/>
      <c r="CF9" s="15">
        <f t="shared" ref="CF9:CF59" si="8">SUM(BI9:CE9)</f>
        <v>0</v>
      </c>
      <c r="CG9" s="33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>
        <f t="shared" ref="DF9:DF59" si="9">CJ9+CK9+CL9+CM9+CN9+CO9+CP9+CQ9+CR9+CS9+CT9+CU9+CV9+CW9+CX9+CY9+CZ9+DA9+DB9+DC9+DD9+DE9+CI9+CH9</f>
        <v>0</v>
      </c>
      <c r="DG9" s="74"/>
      <c r="DH9" s="15"/>
      <c r="DI9" s="15"/>
      <c r="DJ9" s="75">
        <f t="shared" ref="DJ9:DJ60" si="10">(DH9+DI9)/$DH$69</f>
        <v>0</v>
      </c>
      <c r="DK9" s="15"/>
      <c r="DL9" s="15"/>
      <c r="DM9" s="75">
        <f t="shared" ref="DM9:DM60" si="11">(DK9+DL9)/$DK$69</f>
        <v>0</v>
      </c>
      <c r="DN9" s="15"/>
      <c r="DO9" s="15"/>
      <c r="DP9" s="75">
        <f t="shared" ref="DP9:DP60" si="12">(DN9+DO9)/$DN$69</f>
        <v>0</v>
      </c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>
        <f t="shared" ref="EI9:EI59" si="13">DK9+DL9+DN9+DO9+DQ9+DR9+DS9+DT9+DU9+DV9+DW9+DX9+DY9+DZ9+EA9+EB9+EC9+ED9+EE9+EF9+EG9+EH9+DI9+DH9</f>
        <v>0</v>
      </c>
    </row>
    <row r="10" spans="1:139">
      <c r="A10" s="5" t="s">
        <v>3</v>
      </c>
      <c r="B10" s="6">
        <v>85430.38</v>
      </c>
      <c r="C10" s="33"/>
      <c r="D10" s="15">
        <v>5171.79</v>
      </c>
      <c r="E10" s="20"/>
      <c r="F10" s="15">
        <v>881.41</v>
      </c>
      <c r="G10" s="20"/>
      <c r="H10" s="15">
        <v>4717.2</v>
      </c>
      <c r="I10" s="20"/>
      <c r="J10" s="20">
        <f t="shared" si="1"/>
        <v>10770.4</v>
      </c>
      <c r="K10" s="20">
        <f t="shared" si="2"/>
        <v>0</v>
      </c>
      <c r="L10" s="15">
        <v>6243.25</v>
      </c>
      <c r="M10" s="20"/>
      <c r="N10" s="15">
        <v>4056.15</v>
      </c>
      <c r="O10" s="20"/>
      <c r="P10" s="20">
        <v>4166.33</v>
      </c>
      <c r="Q10" s="20"/>
      <c r="R10" s="20">
        <f t="shared" si="3"/>
        <v>14465.73</v>
      </c>
      <c r="S10" s="20">
        <f t="shared" si="4"/>
        <v>0</v>
      </c>
      <c r="T10" s="20">
        <v>449.87</v>
      </c>
      <c r="U10" s="20"/>
      <c r="V10" s="20">
        <v>3525.6</v>
      </c>
      <c r="W10" s="20"/>
      <c r="X10" s="20">
        <v>4774.25</v>
      </c>
      <c r="Y10" s="20"/>
      <c r="Z10" s="20">
        <f t="shared" si="5"/>
        <v>8749.7199999999993</v>
      </c>
      <c r="AA10" s="20">
        <f t="shared" si="6"/>
        <v>0</v>
      </c>
      <c r="AB10" s="20">
        <v>1652.63</v>
      </c>
      <c r="AC10" s="20"/>
      <c r="AD10" s="20">
        <v>9879.0400000000009</v>
      </c>
      <c r="AE10" s="20"/>
      <c r="AF10" s="20">
        <v>771.23</v>
      </c>
      <c r="AG10" s="20"/>
      <c r="AH10" s="6">
        <f t="shared" si="7"/>
        <v>46288.750000000007</v>
      </c>
      <c r="AI10" s="20">
        <v>8263.1299999999992</v>
      </c>
      <c r="AJ10" s="20"/>
      <c r="AK10" s="20">
        <v>8631.2199999999993</v>
      </c>
      <c r="AL10" s="20"/>
      <c r="AM10" s="20">
        <v>7121.72</v>
      </c>
      <c r="AN10" s="20"/>
      <c r="AO10" s="20">
        <v>7053.01</v>
      </c>
      <c r="AP10" s="20"/>
      <c r="AQ10" s="20">
        <v>9211.7999999999993</v>
      </c>
      <c r="AR10" s="20"/>
      <c r="AS10" s="20">
        <v>5147.7700000000004</v>
      </c>
      <c r="AT10" s="20"/>
      <c r="AU10" s="20">
        <f>15907.76-AV10</f>
        <v>14204.74</v>
      </c>
      <c r="AV10" s="20">
        <v>1703.02</v>
      </c>
      <c r="AW10" s="20">
        <v>7083.02</v>
      </c>
      <c r="AX10" s="20"/>
      <c r="AY10" s="20">
        <v>9143.08</v>
      </c>
      <c r="AZ10" s="20"/>
      <c r="BA10" s="20"/>
      <c r="BB10" s="20"/>
      <c r="BC10" s="20">
        <v>6365.03</v>
      </c>
      <c r="BD10" s="20"/>
      <c r="BE10" s="20">
        <v>5225.18</v>
      </c>
      <c r="BF10" s="20"/>
      <c r="BG10" s="6">
        <f t="shared" si="0"/>
        <v>89152.72</v>
      </c>
      <c r="BH10" s="33"/>
      <c r="BI10" s="15">
        <v>7044.31</v>
      </c>
      <c r="BJ10" s="15"/>
      <c r="BK10" s="15"/>
      <c r="BL10" s="15"/>
      <c r="BM10" s="15"/>
      <c r="BN10" s="47"/>
      <c r="BO10" s="15">
        <v>697.26</v>
      </c>
      <c r="BP10" s="15"/>
      <c r="BQ10" s="47"/>
      <c r="BR10" s="15">
        <v>2961.88</v>
      </c>
      <c r="BS10" s="47"/>
      <c r="BT10" s="15"/>
      <c r="BU10" s="47"/>
      <c r="BV10" s="15"/>
      <c r="BW10" s="47"/>
      <c r="BX10" s="15"/>
      <c r="BY10" s="47"/>
      <c r="BZ10" s="15"/>
      <c r="CA10" s="47"/>
      <c r="CB10" s="15"/>
      <c r="CC10" s="47"/>
      <c r="CD10" s="15"/>
      <c r="CE10" s="47"/>
      <c r="CF10" s="15">
        <f t="shared" si="8"/>
        <v>10703.45</v>
      </c>
      <c r="CG10" s="33"/>
      <c r="CH10" s="15">
        <v>2771.21</v>
      </c>
      <c r="CI10" s="15"/>
      <c r="CJ10" s="15">
        <v>2457.27</v>
      </c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>
        <v>1034.6400000000001</v>
      </c>
      <c r="DC10" s="15">
        <v>1293.3</v>
      </c>
      <c r="DD10" s="15">
        <f>[3]Sheet1!$D$15+[3]Sheet1!$F$15</f>
        <v>2759.04</v>
      </c>
      <c r="DE10" s="15"/>
      <c r="DF10" s="15">
        <f t="shared" si="9"/>
        <v>10315.459999999999</v>
      </c>
      <c r="DG10" s="74"/>
      <c r="DH10" s="15">
        <v>0</v>
      </c>
      <c r="DI10" s="15"/>
      <c r="DJ10" s="75">
        <f t="shared" si="10"/>
        <v>0</v>
      </c>
      <c r="DK10" s="15">
        <v>4922.4399999999996</v>
      </c>
      <c r="DL10" s="15"/>
      <c r="DM10" s="75">
        <f t="shared" si="11"/>
        <v>7.9747096315723465E-3</v>
      </c>
      <c r="DN10" s="15"/>
      <c r="DO10" s="15"/>
      <c r="DP10" s="75">
        <f t="shared" si="12"/>
        <v>0</v>
      </c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>
        <f t="shared" si="13"/>
        <v>4922.4399999999996</v>
      </c>
    </row>
    <row r="11" spans="1:139">
      <c r="A11" s="5" t="s">
        <v>4</v>
      </c>
      <c r="B11" s="6">
        <v>81797.740000000005</v>
      </c>
      <c r="C11" s="34"/>
      <c r="D11" s="14">
        <v>3564.69</v>
      </c>
      <c r="E11" s="20"/>
      <c r="F11" s="14">
        <v>2431.4299999999998</v>
      </c>
      <c r="G11" s="20"/>
      <c r="H11" s="14">
        <v>2489.77</v>
      </c>
      <c r="I11" s="20"/>
      <c r="J11" s="20">
        <f t="shared" si="1"/>
        <v>8485.89</v>
      </c>
      <c r="K11" s="20">
        <f t="shared" si="2"/>
        <v>0</v>
      </c>
      <c r="L11" s="14">
        <v>3814</v>
      </c>
      <c r="M11" s="20"/>
      <c r="N11" s="14">
        <v>3957.03</v>
      </c>
      <c r="O11" s="20"/>
      <c r="P11" s="20"/>
      <c r="Q11" s="20"/>
      <c r="R11" s="20">
        <f t="shared" si="3"/>
        <v>7771.0300000000007</v>
      </c>
      <c r="S11" s="20">
        <f t="shared" si="4"/>
        <v>0</v>
      </c>
      <c r="T11" s="20"/>
      <c r="U11" s="20"/>
      <c r="V11" s="20"/>
      <c r="W11" s="20"/>
      <c r="X11" s="20"/>
      <c r="Y11" s="20"/>
      <c r="Z11" s="20">
        <f t="shared" si="5"/>
        <v>0</v>
      </c>
      <c r="AA11" s="20">
        <f t="shared" si="6"/>
        <v>0</v>
      </c>
      <c r="AB11" s="20"/>
      <c r="AC11" s="20"/>
      <c r="AD11" s="20"/>
      <c r="AE11" s="20"/>
      <c r="AF11" s="20"/>
      <c r="AG11" s="20"/>
      <c r="AH11" s="6">
        <f t="shared" si="7"/>
        <v>16256.92</v>
      </c>
      <c r="AI11" s="20">
        <v>4964.1099999999997</v>
      </c>
      <c r="AJ11" s="20"/>
      <c r="AK11" s="20">
        <v>1456.79</v>
      </c>
      <c r="AL11" s="20"/>
      <c r="AM11" s="20">
        <v>3770.75</v>
      </c>
      <c r="AN11" s="20"/>
      <c r="AO11" s="20">
        <v>1510.74</v>
      </c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6">
        <f t="shared" si="0"/>
        <v>11702.39</v>
      </c>
      <c r="BH11" s="34"/>
      <c r="BI11" s="15"/>
      <c r="BJ11" s="15"/>
      <c r="BK11" s="15"/>
      <c r="BL11" s="15"/>
      <c r="BM11" s="15"/>
      <c r="BN11" s="47"/>
      <c r="BO11" s="15"/>
      <c r="BP11" s="15"/>
      <c r="BQ11" s="47"/>
      <c r="BR11" s="15"/>
      <c r="BS11" s="47"/>
      <c r="BT11" s="15"/>
      <c r="BU11" s="47"/>
      <c r="BV11" s="15"/>
      <c r="BW11" s="47"/>
      <c r="BX11" s="15"/>
      <c r="BY11" s="47"/>
      <c r="BZ11" s="15"/>
      <c r="CA11" s="47"/>
      <c r="CB11" s="15"/>
      <c r="CC11" s="47"/>
      <c r="CD11" s="15"/>
      <c r="CE11" s="47"/>
      <c r="CF11" s="15">
        <f t="shared" si="8"/>
        <v>0</v>
      </c>
      <c r="CG11" s="34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>
        <v>1243.52</v>
      </c>
      <c r="CW11" s="15"/>
      <c r="CX11" s="15"/>
      <c r="CY11" s="15"/>
      <c r="CZ11" s="15"/>
      <c r="DA11" s="15"/>
      <c r="DB11" s="15"/>
      <c r="DC11" s="15"/>
      <c r="DD11" s="15"/>
      <c r="DE11" s="15"/>
      <c r="DF11" s="15">
        <f t="shared" si="9"/>
        <v>1243.52</v>
      </c>
      <c r="DG11" s="74"/>
      <c r="DH11" s="15"/>
      <c r="DI11" s="15"/>
      <c r="DJ11" s="75">
        <f t="shared" si="10"/>
        <v>0</v>
      </c>
      <c r="DK11" s="15"/>
      <c r="DL11" s="15"/>
      <c r="DM11" s="75">
        <f t="shared" si="11"/>
        <v>0</v>
      </c>
      <c r="DN11" s="15">
        <v>10702.92</v>
      </c>
      <c r="DO11" s="15"/>
      <c r="DP11" s="75">
        <f t="shared" si="12"/>
        <v>1.4340966304828461E-2</v>
      </c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>
        <f t="shared" si="13"/>
        <v>10702.92</v>
      </c>
    </row>
    <row r="12" spans="1:139">
      <c r="A12" s="5" t="s">
        <v>5</v>
      </c>
      <c r="B12" s="6">
        <v>82239.28</v>
      </c>
      <c r="C12" s="33"/>
      <c r="D12" s="15"/>
      <c r="E12" s="20"/>
      <c r="F12" s="15">
        <v>776.26</v>
      </c>
      <c r="G12" s="20"/>
      <c r="H12" s="15">
        <v>5427.55</v>
      </c>
      <c r="I12" s="20"/>
      <c r="J12" s="20">
        <f t="shared" si="1"/>
        <v>6203.81</v>
      </c>
      <c r="K12" s="20">
        <f t="shared" si="2"/>
        <v>0</v>
      </c>
      <c r="L12" s="15">
        <v>3522.86</v>
      </c>
      <c r="M12" s="20"/>
      <c r="N12" s="15">
        <v>1729.53</v>
      </c>
      <c r="O12" s="20"/>
      <c r="P12" s="20">
        <v>6129.63</v>
      </c>
      <c r="Q12" s="20"/>
      <c r="R12" s="20">
        <f t="shared" si="3"/>
        <v>11382.02</v>
      </c>
      <c r="S12" s="20">
        <f t="shared" si="4"/>
        <v>0</v>
      </c>
      <c r="T12" s="20">
        <v>4325.71</v>
      </c>
      <c r="U12" s="20"/>
      <c r="V12" s="20">
        <v>4132.22</v>
      </c>
      <c r="W12" s="20"/>
      <c r="X12" s="20">
        <v>1784.66</v>
      </c>
      <c r="Y12" s="20"/>
      <c r="Z12" s="20">
        <f t="shared" si="5"/>
        <v>10242.59</v>
      </c>
      <c r="AA12" s="20">
        <f t="shared" si="6"/>
        <v>0</v>
      </c>
      <c r="AB12" s="20">
        <v>121.14</v>
      </c>
      <c r="AC12" s="20"/>
      <c r="AD12" s="20">
        <v>1816</v>
      </c>
      <c r="AE12" s="20"/>
      <c r="AF12" s="20">
        <v>3391.68</v>
      </c>
      <c r="AG12" s="20"/>
      <c r="AH12" s="6">
        <f t="shared" si="7"/>
        <v>33157.24</v>
      </c>
      <c r="AI12" s="20">
        <v>33348.949999999997</v>
      </c>
      <c r="AJ12" s="20"/>
      <c r="AK12" s="20">
        <v>2014.05</v>
      </c>
      <c r="AL12" s="20"/>
      <c r="AM12" s="20"/>
      <c r="AN12" s="20"/>
      <c r="AO12" s="20">
        <v>2252.7399999999998</v>
      </c>
      <c r="AP12" s="20"/>
      <c r="AQ12" s="20">
        <v>1839.31</v>
      </c>
      <c r="AR12" s="20"/>
      <c r="AS12" s="20">
        <v>2963.8</v>
      </c>
      <c r="AT12" s="20"/>
      <c r="AU12" s="20">
        <f>4755.03-AV12</f>
        <v>3852.99</v>
      </c>
      <c r="AV12" s="20">
        <v>902.04</v>
      </c>
      <c r="AW12" s="20">
        <v>3303.89</v>
      </c>
      <c r="AX12" s="20"/>
      <c r="AY12" s="20">
        <v>3223</v>
      </c>
      <c r="AZ12" s="20"/>
      <c r="BA12" s="20">
        <v>3091.71</v>
      </c>
      <c r="BB12" s="20"/>
      <c r="BC12" s="20">
        <v>4129.28</v>
      </c>
      <c r="BD12" s="20"/>
      <c r="BE12" s="20">
        <v>1335.11</v>
      </c>
      <c r="BF12" s="20"/>
      <c r="BG12" s="6">
        <f t="shared" si="0"/>
        <v>62256.869999999995</v>
      </c>
      <c r="BH12" s="33"/>
      <c r="BI12" s="15">
        <v>1447.04</v>
      </c>
      <c r="BJ12" s="15"/>
      <c r="BK12" s="15">
        <v>37.56</v>
      </c>
      <c r="BL12" s="15"/>
      <c r="BM12" s="15"/>
      <c r="BN12" s="47"/>
      <c r="BO12" s="15"/>
      <c r="BP12" s="15"/>
      <c r="BQ12" s="47"/>
      <c r="BR12" s="15">
        <v>2111.2600000000002</v>
      </c>
      <c r="BS12" s="47"/>
      <c r="BT12" s="15"/>
      <c r="BU12" s="47"/>
      <c r="BV12" s="15"/>
      <c r="BW12" s="47"/>
      <c r="BX12" s="15"/>
      <c r="BY12" s="47"/>
      <c r="BZ12" s="15"/>
      <c r="CA12" s="47"/>
      <c r="CB12" s="15"/>
      <c r="CC12" s="47"/>
      <c r="CD12" s="15"/>
      <c r="CE12" s="47"/>
      <c r="CF12" s="15">
        <f t="shared" si="8"/>
        <v>3595.86</v>
      </c>
      <c r="CG12" s="33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>
        <v>228.53</v>
      </c>
      <c r="DE12" s="15"/>
      <c r="DF12" s="15">
        <f t="shared" si="9"/>
        <v>228.53</v>
      </c>
      <c r="DG12" s="74"/>
      <c r="DH12" s="15">
        <v>0</v>
      </c>
      <c r="DI12" s="15"/>
      <c r="DJ12" s="75">
        <f t="shared" si="10"/>
        <v>0</v>
      </c>
      <c r="DK12" s="15"/>
      <c r="DL12" s="15"/>
      <c r="DM12" s="75">
        <f t="shared" si="11"/>
        <v>0</v>
      </c>
      <c r="DN12" s="15"/>
      <c r="DO12" s="15"/>
      <c r="DP12" s="85">
        <f t="shared" si="12"/>
        <v>0</v>
      </c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>
        <f t="shared" si="13"/>
        <v>0</v>
      </c>
    </row>
    <row r="13" spans="1:139">
      <c r="A13" s="5" t="s">
        <v>6</v>
      </c>
      <c r="B13" s="6">
        <v>514806.00999999995</v>
      </c>
      <c r="C13" s="33"/>
      <c r="D13" s="15">
        <v>14948.79</v>
      </c>
      <c r="E13" s="20"/>
      <c r="F13" s="15">
        <f>15229.68-2074.68</f>
        <v>13155</v>
      </c>
      <c r="G13" s="20">
        <v>2074.6799999999998</v>
      </c>
      <c r="H13" s="15">
        <f>26365.27-I13</f>
        <v>24982.15</v>
      </c>
      <c r="I13" s="20">
        <v>1383.12</v>
      </c>
      <c r="J13" s="20">
        <f t="shared" si="1"/>
        <v>53085.94</v>
      </c>
      <c r="K13" s="20">
        <f t="shared" si="2"/>
        <v>3457.7999999999997</v>
      </c>
      <c r="L13" s="15">
        <f>22304.15-M13</f>
        <v>20921.030000000002</v>
      </c>
      <c r="M13" s="20">
        <f>1383.12</f>
        <v>1383.12</v>
      </c>
      <c r="N13" s="15">
        <f>28344.75-2074.68</f>
        <v>26270.07</v>
      </c>
      <c r="O13" s="20">
        <v>2074.6799999999998</v>
      </c>
      <c r="P13" s="20">
        <v>13805.14</v>
      </c>
      <c r="Q13" s="20"/>
      <c r="R13" s="20">
        <f t="shared" si="3"/>
        <v>60996.240000000005</v>
      </c>
      <c r="S13" s="20">
        <f t="shared" si="4"/>
        <v>3457.7999999999997</v>
      </c>
      <c r="T13" s="20">
        <f>33603.22-U13</f>
        <v>27379.18</v>
      </c>
      <c r="U13" s="20">
        <f>6224.04</f>
        <v>6224.04</v>
      </c>
      <c r="V13" s="20">
        <v>30565.89</v>
      </c>
      <c r="W13" s="20"/>
      <c r="X13" s="20">
        <f>26879.62-Y13</f>
        <v>24113.379999999997</v>
      </c>
      <c r="Y13" s="20">
        <v>2766.24</v>
      </c>
      <c r="Z13" s="20">
        <f t="shared" si="5"/>
        <v>82058.45</v>
      </c>
      <c r="AA13" s="20">
        <f t="shared" si="6"/>
        <v>8990.2799999999988</v>
      </c>
      <c r="AB13" s="20">
        <v>15621.12</v>
      </c>
      <c r="AC13" s="20"/>
      <c r="AD13" s="20">
        <f>36770.93-AE13</f>
        <v>31930.010000000002</v>
      </c>
      <c r="AE13" s="20">
        <v>4840.92</v>
      </c>
      <c r="AF13" s="20">
        <v>15168.79</v>
      </c>
      <c r="AG13" s="20"/>
      <c r="AH13" s="6">
        <f t="shared" si="7"/>
        <v>279607.34999999998</v>
      </c>
      <c r="AI13" s="20"/>
      <c r="AJ13" s="20"/>
      <c r="AK13" s="20">
        <f>34262.41-AL13</f>
        <v>32768.170000000006</v>
      </c>
      <c r="AL13" s="20">
        <v>1494.24</v>
      </c>
      <c r="AM13" s="20">
        <f>32749.17-AN13</f>
        <v>31256.37</v>
      </c>
      <c r="AN13" s="20">
        <v>1492.8</v>
      </c>
      <c r="AO13" s="20">
        <f>40320.59-AP13</f>
        <v>36588.589999999997</v>
      </c>
      <c r="AP13" s="20">
        <f>2239.2+1492.8</f>
        <v>3732</v>
      </c>
      <c r="AQ13" s="20">
        <v>23231.09</v>
      </c>
      <c r="AR13" s="20"/>
      <c r="AS13" s="20">
        <v>20926.64</v>
      </c>
      <c r="AT13" s="20"/>
      <c r="AU13" s="20">
        <f>19054.24-AV13</f>
        <v>18744.600000000002</v>
      </c>
      <c r="AV13" s="20">
        <v>309.64</v>
      </c>
      <c r="AW13" s="20">
        <v>28319.69</v>
      </c>
      <c r="AX13" s="20"/>
      <c r="AY13" s="20">
        <v>32743.06</v>
      </c>
      <c r="AZ13" s="20"/>
      <c r="BA13" s="20">
        <f>32229.63-BB13</f>
        <v>29244.030000000002</v>
      </c>
      <c r="BB13" s="20">
        <v>2985.6</v>
      </c>
      <c r="BC13" s="20">
        <f>22886.54-BD13</f>
        <v>20647.34</v>
      </c>
      <c r="BD13" s="20">
        <f>1492.8+746.4</f>
        <v>2239.1999999999998</v>
      </c>
      <c r="BE13" s="20">
        <f>37844.54-BF13</f>
        <v>34112.54</v>
      </c>
      <c r="BF13" s="20">
        <f>2239.2+1492.8</f>
        <v>3732</v>
      </c>
      <c r="BG13" s="6">
        <f t="shared" si="0"/>
        <v>324567.60000000003</v>
      </c>
      <c r="BH13" s="33"/>
      <c r="BI13" s="15">
        <f>29306.93-BJ13</f>
        <v>27814.13</v>
      </c>
      <c r="BJ13" s="15">
        <v>1492.8</v>
      </c>
      <c r="BK13" s="15">
        <f>1753.92-BL13</f>
        <v>225.36000000000013</v>
      </c>
      <c r="BL13" s="15">
        <v>1528.56</v>
      </c>
      <c r="BM13" s="15"/>
      <c r="BN13" s="47">
        <v>1979.28</v>
      </c>
      <c r="BO13" s="15">
        <v>4055.16</v>
      </c>
      <c r="BP13" s="15">
        <v>551.92999999999995</v>
      </c>
      <c r="BQ13" s="47"/>
      <c r="BR13" s="15">
        <f>6749.53-BS13</f>
        <v>5950.8099999999995</v>
      </c>
      <c r="BS13" s="47">
        <v>798.72</v>
      </c>
      <c r="BT13" s="15"/>
      <c r="BU13" s="47">
        <v>5468.4</v>
      </c>
      <c r="BV13" s="15"/>
      <c r="BW13" s="47"/>
      <c r="BX13" s="15"/>
      <c r="BY13" s="47"/>
      <c r="BZ13" s="15"/>
      <c r="CA13" s="47"/>
      <c r="CB13" s="15"/>
      <c r="CC13" s="15">
        <v>6463.56</v>
      </c>
      <c r="CD13" s="15">
        <f>10960.07-CE13</f>
        <v>9338.75</v>
      </c>
      <c r="CE13" s="15">
        <v>1621.32</v>
      </c>
      <c r="CF13" s="15">
        <f t="shared" si="8"/>
        <v>67288.780000000013</v>
      </c>
      <c r="CG13" s="33"/>
      <c r="CH13" s="15">
        <f>15705.56-CI13</f>
        <v>11652.08</v>
      </c>
      <c r="CI13" s="15">
        <v>4053.48</v>
      </c>
      <c r="CJ13" s="15">
        <v>6952.36</v>
      </c>
      <c r="CK13" s="15"/>
      <c r="CL13" s="15">
        <f>4568.39-CM13</f>
        <v>2824.7900000000004</v>
      </c>
      <c r="CM13" s="15">
        <v>1743.6</v>
      </c>
      <c r="CN13" s="15"/>
      <c r="CO13" s="15"/>
      <c r="CP13" s="15">
        <v>9164.77</v>
      </c>
      <c r="CQ13" s="15"/>
      <c r="CR13" s="15">
        <f>4050.6-CS13</f>
        <v>563.40000000000009</v>
      </c>
      <c r="CS13" s="15">
        <v>3487.2</v>
      </c>
      <c r="CT13" s="68">
        <f>5828.09+4108.46</f>
        <v>9936.5499999999993</v>
      </c>
      <c r="CU13" s="68">
        <v>5230.4399999999996</v>
      </c>
      <c r="CV13" s="68">
        <v>17882.95</v>
      </c>
      <c r="CW13" s="68"/>
      <c r="CX13" s="68">
        <v>24816.69</v>
      </c>
      <c r="CY13" s="67"/>
      <c r="CZ13" s="68">
        <v>23832.47</v>
      </c>
      <c r="DA13" s="67"/>
      <c r="DB13" s="68">
        <v>9316</v>
      </c>
      <c r="DC13" s="68">
        <v>11597.74</v>
      </c>
      <c r="DD13" s="68">
        <f>[3]Sheet1!$D$33+[3]Sheet1!$F$33</f>
        <v>29361.53</v>
      </c>
      <c r="DE13" s="68">
        <f>[3]Sheet1!$O$33+[3]Sheet1!$Q$33</f>
        <v>1358.88</v>
      </c>
      <c r="DF13" s="15">
        <f t="shared" si="9"/>
        <v>173774.93</v>
      </c>
      <c r="DG13" s="74"/>
      <c r="DH13" s="15">
        <v>1743.6</v>
      </c>
      <c r="DI13" s="15">
        <v>0</v>
      </c>
      <c r="DJ13" s="79">
        <f t="shared" si="10"/>
        <v>1.1841323011814293E-2</v>
      </c>
      <c r="DK13" s="15">
        <v>31959.98</v>
      </c>
      <c r="DL13" s="15">
        <v>1826.4</v>
      </c>
      <c r="DM13" s="79">
        <f t="shared" si="11"/>
        <v>5.4736384801432482E-2</v>
      </c>
      <c r="DN13" s="15">
        <v>30107.89</v>
      </c>
      <c r="DO13" s="15">
        <f>31934.29-DN13</f>
        <v>1826.4000000000015</v>
      </c>
      <c r="DP13" s="85">
        <f t="shared" si="12"/>
        <v>4.2789124543453606E-2</v>
      </c>
      <c r="DQ13" s="15"/>
      <c r="DR13" s="15"/>
      <c r="DS13" s="15"/>
      <c r="DT13" s="15"/>
      <c r="DU13" s="15"/>
      <c r="DV13" s="15"/>
      <c r="DW13" s="68"/>
      <c r="DX13" s="68"/>
      <c r="DY13" s="68"/>
      <c r="DZ13" s="68"/>
      <c r="EA13" s="68"/>
      <c r="EB13" s="67"/>
      <c r="EC13" s="68"/>
      <c r="ED13" s="67"/>
      <c r="EE13" s="68"/>
      <c r="EF13" s="68"/>
      <c r="EG13" s="68"/>
      <c r="EH13" s="68"/>
      <c r="EI13" s="15">
        <f t="shared" si="13"/>
        <v>67464.27</v>
      </c>
    </row>
    <row r="14" spans="1:139">
      <c r="A14" s="5" t="s">
        <v>7</v>
      </c>
      <c r="B14" s="6">
        <v>334649.79000000004</v>
      </c>
      <c r="C14" s="33"/>
      <c r="D14" s="15">
        <f>12072.38+870.46</f>
        <v>12942.84</v>
      </c>
      <c r="E14" s="20">
        <f>643.92+1287.72</f>
        <v>1931.6399999999999</v>
      </c>
      <c r="F14" s="15">
        <f>11784.15-2766.24</f>
        <v>9017.91</v>
      </c>
      <c r="G14" s="20">
        <v>2766.24</v>
      </c>
      <c r="H14" s="15">
        <f>8759.76-I14</f>
        <v>7376.64</v>
      </c>
      <c r="I14" s="20">
        <v>1383.12</v>
      </c>
      <c r="J14" s="20">
        <f t="shared" si="1"/>
        <v>29337.39</v>
      </c>
      <c r="K14" s="20">
        <f t="shared" si="2"/>
        <v>6080.9999999999991</v>
      </c>
      <c r="L14" s="15">
        <f>17417.8-M14</f>
        <v>15343.119999999999</v>
      </c>
      <c r="M14" s="20">
        <v>2074.6799999999998</v>
      </c>
      <c r="N14" s="15">
        <f>20361.19-O14</f>
        <v>19669.629999999997</v>
      </c>
      <c r="O14" s="20">
        <v>691.56</v>
      </c>
      <c r="P14" s="15">
        <f>15434.81-Q14</f>
        <v>13360.13</v>
      </c>
      <c r="Q14" s="20">
        <v>2074.6799999999998</v>
      </c>
      <c r="R14" s="20">
        <f t="shared" si="3"/>
        <v>48372.88</v>
      </c>
      <c r="S14" s="20">
        <f t="shared" si="4"/>
        <v>4840.92</v>
      </c>
      <c r="T14" s="15">
        <f>17244.63-U14</f>
        <v>15169.95</v>
      </c>
      <c r="U14" s="20">
        <v>2074.6799999999998</v>
      </c>
      <c r="V14" s="15">
        <f>34171.6-W14</f>
        <v>30713.8</v>
      </c>
      <c r="W14" s="20">
        <f>2074.68+1383.12</f>
        <v>3457.7999999999997</v>
      </c>
      <c r="X14" s="15">
        <f>18640.25-Y14</f>
        <v>17257.13</v>
      </c>
      <c r="Y14" s="20">
        <v>1383.12</v>
      </c>
      <c r="Z14" s="20">
        <f t="shared" si="5"/>
        <v>63140.880000000005</v>
      </c>
      <c r="AA14" s="20">
        <f t="shared" si="6"/>
        <v>6915.5999999999995</v>
      </c>
      <c r="AB14" s="15">
        <f>5359.59-AC14</f>
        <v>2593.3500000000004</v>
      </c>
      <c r="AC14" s="20">
        <f>1383.12+1383.12</f>
        <v>2766.24</v>
      </c>
      <c r="AD14" s="15">
        <v>38460.400000000001</v>
      </c>
      <c r="AE14" s="20">
        <v>3457.8</v>
      </c>
      <c r="AF14" s="15">
        <f>22404.32-AG14</f>
        <v>20329.64</v>
      </c>
      <c r="AG14" s="20">
        <f>691.56+1383.12</f>
        <v>2074.6799999999998</v>
      </c>
      <c r="AH14" s="6">
        <f t="shared" si="7"/>
        <v>228370.77999999991</v>
      </c>
      <c r="AI14" s="15">
        <f>16793.91-AJ14</f>
        <v>13336.11</v>
      </c>
      <c r="AJ14" s="20">
        <f>2074.68+1383.12</f>
        <v>3457.7999999999997</v>
      </c>
      <c r="AK14" s="15">
        <v>30669.47</v>
      </c>
      <c r="AL14" s="20"/>
      <c r="AM14" s="15">
        <f>33742-2985.6</f>
        <v>30756.400000000001</v>
      </c>
      <c r="AN14" s="20">
        <v>2985.6</v>
      </c>
      <c r="AO14" s="15"/>
      <c r="AP14" s="20">
        <v>31631.16</v>
      </c>
      <c r="AQ14" s="15">
        <f>28704.97-AR14</f>
        <v>25719.370000000003</v>
      </c>
      <c r="AR14" s="20">
        <v>2985.6</v>
      </c>
      <c r="AS14" s="15">
        <f>25935.86-AT14</f>
        <v>25189.46</v>
      </c>
      <c r="AT14" s="20">
        <v>746.4</v>
      </c>
      <c r="AU14" s="15">
        <f>35932.76-AV14</f>
        <v>32947.160000000003</v>
      </c>
      <c r="AV14" s="20">
        <v>2985.6</v>
      </c>
      <c r="AW14" s="15">
        <f>30039.38-AX14</f>
        <v>28546.58</v>
      </c>
      <c r="AX14" s="20">
        <v>1492.8</v>
      </c>
      <c r="AY14" s="15">
        <f>24266.76-AZ14</f>
        <v>22773.96</v>
      </c>
      <c r="AZ14" s="20">
        <v>1492.8</v>
      </c>
      <c r="BA14" s="15">
        <f>32833.35-BB14</f>
        <v>30594.149999999998</v>
      </c>
      <c r="BB14" s="20">
        <v>2239.1999999999998</v>
      </c>
      <c r="BC14" s="15">
        <f>23959.57-BD14</f>
        <v>21720.37</v>
      </c>
      <c r="BD14" s="20">
        <f>1492.8+746.4</f>
        <v>2239.1999999999998</v>
      </c>
      <c r="BE14" s="15">
        <f>26910.89-BF14</f>
        <v>23178.89</v>
      </c>
      <c r="BF14" s="20">
        <f>2239.2+1492.8</f>
        <v>3732</v>
      </c>
      <c r="BG14" s="6">
        <f t="shared" si="0"/>
        <v>341420.08</v>
      </c>
      <c r="BH14" s="33"/>
      <c r="BI14" s="15">
        <f>17444.21-BJ14</f>
        <v>16697.809999999998</v>
      </c>
      <c r="BJ14" s="15">
        <v>746.4</v>
      </c>
      <c r="BK14" s="15"/>
      <c r="BL14" s="15">
        <v>2292.84</v>
      </c>
      <c r="BM14" s="15"/>
      <c r="BN14" s="47"/>
      <c r="BO14" s="15">
        <v>1044.68</v>
      </c>
      <c r="BP14" s="15"/>
      <c r="BQ14" s="47"/>
      <c r="BR14" s="15">
        <v>8816.59</v>
      </c>
      <c r="BS14" s="47"/>
      <c r="BT14" s="15"/>
      <c r="BU14" s="47">
        <v>1597.44</v>
      </c>
      <c r="BV14" s="15"/>
      <c r="BW14" s="47">
        <v>1597.44</v>
      </c>
      <c r="BX14" s="15"/>
      <c r="BY14" s="47">
        <v>1621.44</v>
      </c>
      <c r="BZ14" s="15">
        <v>9485.9</v>
      </c>
      <c r="CA14" s="47"/>
      <c r="CB14" s="15">
        <v>8106.6</v>
      </c>
      <c r="CC14" s="47">
        <f>15160.32-Budget!CB14</f>
        <v>7053.7199999999993</v>
      </c>
      <c r="CD14" s="15">
        <v>6687.95</v>
      </c>
      <c r="CE14" s="47">
        <f>7298.68-CD14</f>
        <v>610.73000000000047</v>
      </c>
      <c r="CF14" s="15">
        <f t="shared" si="8"/>
        <v>66359.539999999994</v>
      </c>
      <c r="CG14" s="33"/>
      <c r="CH14" s="15">
        <f>14764.6-CI14</f>
        <v>9900.4000000000015</v>
      </c>
      <c r="CI14" s="15">
        <v>4864.2</v>
      </c>
      <c r="CJ14" s="15">
        <v>14960.17</v>
      </c>
      <c r="CK14" s="15"/>
      <c r="CL14" s="15"/>
      <c r="CM14" s="15">
        <v>5230.68</v>
      </c>
      <c r="CN14" s="15"/>
      <c r="CO14" s="15"/>
      <c r="CP14" s="15">
        <v>13763.39</v>
      </c>
      <c r="CQ14" s="15"/>
      <c r="CR14" s="15">
        <v>8717.4</v>
      </c>
      <c r="CS14" s="15">
        <v>1743.6</v>
      </c>
      <c r="CT14" s="15">
        <f>2232.62+1082.48</f>
        <v>3315.1</v>
      </c>
      <c r="CU14" s="15">
        <v>0</v>
      </c>
      <c r="CV14" s="15">
        <v>17902.39</v>
      </c>
      <c r="CW14" s="15"/>
      <c r="CX14" s="15">
        <v>19848.23</v>
      </c>
      <c r="CY14" s="15"/>
      <c r="CZ14" s="15">
        <v>8198.7999999999993</v>
      </c>
      <c r="DA14" s="15"/>
      <c r="DB14" s="15">
        <v>8184.82</v>
      </c>
      <c r="DC14" s="15">
        <v>9988.98</v>
      </c>
      <c r="DD14" s="15">
        <f>[3]Sheet1!$D$40+[3]Sheet1!$F$40</f>
        <v>18793.75</v>
      </c>
      <c r="DE14" s="15">
        <f>[3]Sheet1!$O$40+[3]Sheet1!$Q$40</f>
        <v>1358.88</v>
      </c>
      <c r="DF14" s="15">
        <f t="shared" si="9"/>
        <v>146770.78999999998</v>
      </c>
      <c r="DG14" s="74"/>
      <c r="DH14" s="15">
        <v>871.8</v>
      </c>
      <c r="DI14" s="15">
        <v>1743.48</v>
      </c>
      <c r="DJ14" s="79">
        <f t="shared" si="10"/>
        <v>1.7761169560872724E-2</v>
      </c>
      <c r="DK14" s="15">
        <v>20259.400000000001</v>
      </c>
      <c r="DL14" s="15">
        <v>2739.6</v>
      </c>
      <c r="DM14" s="75">
        <f t="shared" si="11"/>
        <v>3.7260047215716685E-2</v>
      </c>
      <c r="DN14" s="15">
        <v>26764.13</v>
      </c>
      <c r="DO14" s="15">
        <f>27677.33-DN14</f>
        <v>913.20000000000073</v>
      </c>
      <c r="DP14" s="85">
        <f t="shared" si="12"/>
        <v>3.7085174600727459E-2</v>
      </c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>
        <f t="shared" si="13"/>
        <v>53291.610000000008</v>
      </c>
    </row>
    <row r="15" spans="1:139">
      <c r="A15" s="5" t="s">
        <v>8</v>
      </c>
      <c r="B15" s="6">
        <v>588696.42999999993</v>
      </c>
      <c r="C15" s="33"/>
      <c r="D15" s="15">
        <f>31187.42-10284.84-4163.04</f>
        <v>16739.539999999997</v>
      </c>
      <c r="E15" s="20">
        <f>10284.84+4163.04</f>
        <v>14447.880000000001</v>
      </c>
      <c r="F15" s="15">
        <f>41574.04-14113.2</f>
        <v>27460.84</v>
      </c>
      <c r="G15" s="20">
        <v>14113.2</v>
      </c>
      <c r="H15" s="15">
        <f>37355.71-I15</f>
        <v>25698.879999999997</v>
      </c>
      <c r="I15" s="20">
        <f>2208.9+9447.93</f>
        <v>11656.83</v>
      </c>
      <c r="J15" s="20">
        <f t="shared" si="1"/>
        <v>69899.259999999995</v>
      </c>
      <c r="K15" s="20">
        <f t="shared" si="2"/>
        <v>40217.910000000003</v>
      </c>
      <c r="L15" s="15">
        <f>35272.3-M15</f>
        <v>23946.100000000002</v>
      </c>
      <c r="M15" s="20">
        <v>11326.2</v>
      </c>
      <c r="N15" s="15">
        <f>37694.65-O15</f>
        <v>25999.33</v>
      </c>
      <c r="O15" s="20">
        <v>11695.32</v>
      </c>
      <c r="P15" s="15">
        <f>52400.97-Q15</f>
        <v>42665.64</v>
      </c>
      <c r="Q15" s="20">
        <v>9735.33</v>
      </c>
      <c r="R15" s="20">
        <f t="shared" si="3"/>
        <v>92611.07</v>
      </c>
      <c r="S15" s="20">
        <f t="shared" si="4"/>
        <v>32756.85</v>
      </c>
      <c r="T15" s="15">
        <f>64036.11-U15</f>
        <v>42357.69</v>
      </c>
      <c r="U15" s="20">
        <v>21678.42</v>
      </c>
      <c r="V15" s="15">
        <f>58006.76-W15</f>
        <v>39051.770000000004</v>
      </c>
      <c r="W15" s="20">
        <f>12943.2+6011.79</f>
        <v>18954.990000000002</v>
      </c>
      <c r="X15" s="15">
        <f>57388.94-Y15</f>
        <v>48430.01</v>
      </c>
      <c r="Y15" s="20">
        <v>8958.93</v>
      </c>
      <c r="Z15" s="20">
        <f t="shared" si="5"/>
        <v>129839.47</v>
      </c>
      <c r="AA15" s="20">
        <f t="shared" si="6"/>
        <v>49592.340000000004</v>
      </c>
      <c r="AB15" s="15">
        <f>32009.06-AC15</f>
        <v>22057.82</v>
      </c>
      <c r="AC15" s="20">
        <f>7396.56+2554.68</f>
        <v>9951.24</v>
      </c>
      <c r="AD15" s="15">
        <v>28362.07</v>
      </c>
      <c r="AE15" s="20">
        <v>20434.080000000002</v>
      </c>
      <c r="AF15" s="15">
        <f>29218.7-AG15</f>
        <v>17618.419999999998</v>
      </c>
      <c r="AG15" s="20">
        <f>6964.56+4635.72</f>
        <v>11600.28</v>
      </c>
      <c r="AH15" s="6">
        <f t="shared" si="7"/>
        <v>524940.81000000006</v>
      </c>
      <c r="AI15" s="15">
        <f>47624.85-AJ15</f>
        <v>35748.519999999997</v>
      </c>
      <c r="AJ15" s="20">
        <f>7240.61+4635.72</f>
        <v>11876.33</v>
      </c>
      <c r="AK15" s="15">
        <f>62771.15-AL15</f>
        <v>54876.71</v>
      </c>
      <c r="AL15" s="20">
        <v>7894.44</v>
      </c>
      <c r="AM15" s="15">
        <f>OVERTIME0923!C99+OVERTIME0923!D99</f>
        <v>57587.08</v>
      </c>
      <c r="AN15" s="20">
        <f>70357-AM15</f>
        <v>12769.919999999998</v>
      </c>
      <c r="AO15" s="15">
        <f>64883.71-AP15</f>
        <v>55840.75</v>
      </c>
      <c r="AP15" s="20">
        <f>5140.8+3902.16</f>
        <v>9042.9599999999991</v>
      </c>
      <c r="AQ15" s="15">
        <f>62450.48-AR15</f>
        <v>51403.28</v>
      </c>
      <c r="AR15" s="20">
        <v>11047.2</v>
      </c>
      <c r="AS15" s="15">
        <f>52880.75-AT15</f>
        <v>47230.55</v>
      </c>
      <c r="AT15" s="20">
        <v>5650.2</v>
      </c>
      <c r="AU15" s="15">
        <f>51781.09-AV15</f>
        <v>46631.95</v>
      </c>
      <c r="AV15" s="20">
        <v>5149.1400000000003</v>
      </c>
      <c r="AW15" s="15">
        <f>53031.82-AX15</f>
        <v>45944.020000000004</v>
      </c>
      <c r="AX15" s="20">
        <f>6136.44+951.36</f>
        <v>7087.7999999999993</v>
      </c>
      <c r="AY15" s="15">
        <f>61620.21-AZ15</f>
        <v>55342.05</v>
      </c>
      <c r="AZ15" s="20">
        <v>6278.16</v>
      </c>
      <c r="BA15" s="15">
        <f>68239.43-BB15</f>
        <v>58240.909999999989</v>
      </c>
      <c r="BB15" s="20">
        <v>9998.52</v>
      </c>
      <c r="BC15" s="15">
        <f>56512.97-BD15</f>
        <v>48622.130000000005</v>
      </c>
      <c r="BD15" s="20">
        <f>4943.4+2947.44</f>
        <v>7890.84</v>
      </c>
      <c r="BE15" s="15">
        <f>75088.95-BF15</f>
        <v>62651.31</v>
      </c>
      <c r="BF15" s="20">
        <f>7516.68+4920.96</f>
        <v>12437.64</v>
      </c>
      <c r="BG15" s="6">
        <f t="shared" si="0"/>
        <v>727242.41</v>
      </c>
      <c r="BH15" s="33"/>
      <c r="BI15" s="15">
        <f>79214.91-BJ15</f>
        <v>73842.150000000009</v>
      </c>
      <c r="BJ15" s="15">
        <v>5372.76</v>
      </c>
      <c r="BK15" s="15">
        <f>10952.52-BL15</f>
        <v>1802.880000000001</v>
      </c>
      <c r="BL15" s="15">
        <v>9149.64</v>
      </c>
      <c r="BM15" s="15"/>
      <c r="BN15" s="47"/>
      <c r="BO15" s="15">
        <v>12417.5</v>
      </c>
      <c r="BP15" s="15"/>
      <c r="BQ15" s="47"/>
      <c r="BR15" s="15">
        <f>28145.47-BS15</f>
        <v>19432.27</v>
      </c>
      <c r="BS15" s="47">
        <v>8713.2000000000007</v>
      </c>
      <c r="BT15" s="15">
        <f>16606.47-BU15</f>
        <v>7469.3100000000013</v>
      </c>
      <c r="BU15" s="47">
        <v>9137.16</v>
      </c>
      <c r="BV15" s="15">
        <f>5579.46+2354.88</f>
        <v>7934.34</v>
      </c>
      <c r="BW15" s="47">
        <f>7089.72+1885.92</f>
        <v>8975.64</v>
      </c>
      <c r="BX15" s="15">
        <f>7647-BY15</f>
        <v>450.72000000000025</v>
      </c>
      <c r="BY15" s="47">
        <v>7196.28</v>
      </c>
      <c r="BZ15" s="15"/>
      <c r="CA15" s="47">
        <v>12817.56</v>
      </c>
      <c r="CB15" s="15">
        <v>12185.26</v>
      </c>
      <c r="CC15" s="47">
        <f>36438.43-Budget!CB15</f>
        <v>24253.17</v>
      </c>
      <c r="CD15" s="15">
        <f>13607.87-CE15</f>
        <v>3610.1900000000005</v>
      </c>
      <c r="CE15" s="47">
        <f>7050.24+2947.44</f>
        <v>9997.68</v>
      </c>
      <c r="CF15" s="15">
        <f t="shared" si="8"/>
        <v>234757.71000000002</v>
      </c>
      <c r="CG15" s="33"/>
      <c r="CH15" s="15">
        <f>24557.4-CI15</f>
        <v>8295.0000000000018</v>
      </c>
      <c r="CI15" s="15">
        <v>16262.4</v>
      </c>
      <c r="CJ15" s="15">
        <v>5593.67</v>
      </c>
      <c r="CK15" s="15"/>
      <c r="CL15" s="15">
        <f>23788.23-CM15</f>
        <v>7101.869999999999</v>
      </c>
      <c r="CM15" s="15">
        <f>5561.88+11124.48</f>
        <v>16686.36</v>
      </c>
      <c r="CN15" s="15">
        <v>4980.3100000000004</v>
      </c>
      <c r="CO15" s="15"/>
      <c r="CP15" s="15">
        <v>7764.57</v>
      </c>
      <c r="CQ15" s="15"/>
      <c r="CR15" s="15">
        <v>16843.7</v>
      </c>
      <c r="CS15" s="15">
        <v>8517.84</v>
      </c>
      <c r="CT15" s="15">
        <f>18357.93+19238.32</f>
        <v>37596.25</v>
      </c>
      <c r="CU15" s="15">
        <f>3152.16+6303.84</f>
        <v>9456</v>
      </c>
      <c r="CV15" s="15">
        <v>24735.03</v>
      </c>
      <c r="CW15" s="15"/>
      <c r="CX15" s="15">
        <v>31029.27</v>
      </c>
      <c r="CY15" s="15"/>
      <c r="CZ15" s="15">
        <v>30353.11</v>
      </c>
      <c r="DA15" s="15"/>
      <c r="DB15" s="15">
        <v>13783.56</v>
      </c>
      <c r="DC15" s="15">
        <v>9096.99</v>
      </c>
      <c r="DD15" s="15">
        <f>[3]Sheet1!$D$54+[3]Sheet1!$F$54</f>
        <v>31537.1</v>
      </c>
      <c r="DE15" s="15">
        <f>[3]Sheet1!$O$54+[3]Sheet1!$Q$54</f>
        <v>826.68000000000006</v>
      </c>
      <c r="DF15" s="15">
        <f t="shared" si="9"/>
        <v>280459.70999999996</v>
      </c>
      <c r="DG15" s="74"/>
      <c r="DH15" s="15">
        <v>7211.16</v>
      </c>
      <c r="DI15" s="15">
        <v>3818.4</v>
      </c>
      <c r="DJ15" s="79">
        <f t="shared" si="10"/>
        <v>7.4905128835849086E-2</v>
      </c>
      <c r="DK15" s="15">
        <v>28537.52</v>
      </c>
      <c r="DL15" s="15">
        <v>9655.44</v>
      </c>
      <c r="DM15" s="79">
        <f t="shared" si="11"/>
        <v>6.1875363837905061E-2</v>
      </c>
      <c r="DN15" s="15">
        <v>62183.51</v>
      </c>
      <c r="DO15" s="15">
        <f>68610.47-DN15</f>
        <v>6426.9599999999991</v>
      </c>
      <c r="DP15" s="84">
        <f t="shared" si="12"/>
        <v>9.1931962345644366E-2</v>
      </c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>
        <f t="shared" si="13"/>
        <v>117832.98999999999</v>
      </c>
    </row>
    <row r="16" spans="1:139">
      <c r="A16" s="5" t="s">
        <v>9</v>
      </c>
      <c r="B16" s="6">
        <v>227934.56999999998</v>
      </c>
      <c r="C16" s="33"/>
      <c r="D16" s="15">
        <f>16789.43-2630.16</f>
        <v>14159.27</v>
      </c>
      <c r="E16" s="20">
        <v>2630.16</v>
      </c>
      <c r="F16" s="15">
        <f>5764.69-876.72</f>
        <v>4887.9699999999993</v>
      </c>
      <c r="G16" s="20">
        <v>876.72</v>
      </c>
      <c r="H16" s="15">
        <f>7142.66-I16</f>
        <v>3635.7799999999997</v>
      </c>
      <c r="I16" s="20">
        <v>3506.88</v>
      </c>
      <c r="J16" s="20">
        <f t="shared" si="1"/>
        <v>22683.019999999997</v>
      </c>
      <c r="K16" s="20">
        <f t="shared" si="2"/>
        <v>7013.76</v>
      </c>
      <c r="L16" s="15">
        <f>20965.36-M16</f>
        <v>19212.04</v>
      </c>
      <c r="M16" s="20">
        <v>1753.32</v>
      </c>
      <c r="N16" s="15">
        <f>19401.04-O16</f>
        <v>15894.16</v>
      </c>
      <c r="O16" s="20">
        <v>3506.88</v>
      </c>
      <c r="P16" s="15">
        <f>17870.96-Q16</f>
        <v>16994.239999999998</v>
      </c>
      <c r="Q16" s="20">
        <v>876.72</v>
      </c>
      <c r="R16" s="20">
        <f t="shared" si="3"/>
        <v>52100.439999999995</v>
      </c>
      <c r="S16" s="20">
        <f t="shared" si="4"/>
        <v>6136.92</v>
      </c>
      <c r="T16" s="15">
        <f>20438.37-U16</f>
        <v>16931.73</v>
      </c>
      <c r="U16" s="20">
        <v>3506.64</v>
      </c>
      <c r="V16" s="15">
        <f>26275.07-W16</f>
        <v>24521.63</v>
      </c>
      <c r="W16" s="20">
        <v>1753.44</v>
      </c>
      <c r="X16" s="15">
        <f>25452.82-Y16</f>
        <v>23699.38</v>
      </c>
      <c r="Y16" s="20">
        <v>1753.44</v>
      </c>
      <c r="Z16" s="20">
        <f t="shared" si="5"/>
        <v>65152.740000000005</v>
      </c>
      <c r="AA16" s="20">
        <f t="shared" si="6"/>
        <v>7013.52</v>
      </c>
      <c r="AB16" s="15">
        <f>11772.62-AC16</f>
        <v>10019.18</v>
      </c>
      <c r="AC16" s="20">
        <v>1753.44</v>
      </c>
      <c r="AD16" s="15">
        <v>22234.2</v>
      </c>
      <c r="AE16" s="20">
        <v>5260.08</v>
      </c>
      <c r="AF16" s="15">
        <f>13631.82-AG16</f>
        <v>11001.66</v>
      </c>
      <c r="AG16" s="20">
        <v>2630.16</v>
      </c>
      <c r="AH16" s="6">
        <f t="shared" si="7"/>
        <v>212999.12000000002</v>
      </c>
      <c r="AI16" s="15">
        <f>15868.9-AJ16</f>
        <v>14992.18</v>
      </c>
      <c r="AJ16" s="20">
        <v>876.72</v>
      </c>
      <c r="AK16" s="15">
        <f>28017.17-AL16</f>
        <v>24321.17</v>
      </c>
      <c r="AL16" s="20">
        <v>3696</v>
      </c>
      <c r="AM16" s="15">
        <v>26619.25</v>
      </c>
      <c r="AN16" s="20"/>
      <c r="AO16" s="15">
        <f>26639.24-AP16</f>
        <v>21095.24</v>
      </c>
      <c r="AP16" s="20">
        <f>1848+3696</f>
        <v>5544</v>
      </c>
      <c r="AQ16" s="15">
        <f>15243.62-AR16</f>
        <v>14319.62</v>
      </c>
      <c r="AR16" s="20">
        <v>924</v>
      </c>
      <c r="AS16" s="15">
        <f>29191.27-AT16</f>
        <v>26419.27</v>
      </c>
      <c r="AT16" s="20">
        <v>2772</v>
      </c>
      <c r="AU16" s="15">
        <f>35372.67-AV16</f>
        <v>34012.379999999997</v>
      </c>
      <c r="AV16" s="20">
        <v>1360.29</v>
      </c>
      <c r="AW16" s="15">
        <f>40260.51-Budget!AX16</f>
        <v>36564.51</v>
      </c>
      <c r="AX16" s="20">
        <f>1848+1848</f>
        <v>3696</v>
      </c>
      <c r="AY16" s="15">
        <v>24768.18</v>
      </c>
      <c r="AZ16" s="20"/>
      <c r="BA16" s="15">
        <f>30690.31-BB16</f>
        <v>25146.31</v>
      </c>
      <c r="BB16" s="20">
        <v>5544</v>
      </c>
      <c r="BC16" s="15">
        <f>29257.36-BD16</f>
        <v>24637.360000000001</v>
      </c>
      <c r="BD16" s="20">
        <f>1848+2772</f>
        <v>4620</v>
      </c>
      <c r="BE16" s="15">
        <f>19482.37-BF16</f>
        <v>16710.37</v>
      </c>
      <c r="BF16" s="20">
        <f>924+1848</f>
        <v>2772</v>
      </c>
      <c r="BG16" s="6">
        <f t="shared" si="0"/>
        <v>321410.85000000003</v>
      </c>
      <c r="BH16" s="33"/>
      <c r="BI16" s="15">
        <f>13377.85-BJ16</f>
        <v>7833.85</v>
      </c>
      <c r="BJ16" s="15">
        <f>1848+3696</f>
        <v>5544</v>
      </c>
      <c r="BK16" s="15"/>
      <c r="BL16" s="15">
        <v>924</v>
      </c>
      <c r="BM16" s="15"/>
      <c r="BN16" s="47"/>
      <c r="BO16" s="15"/>
      <c r="BP16" s="15"/>
      <c r="BQ16" s="47"/>
      <c r="BR16" s="15">
        <f>10245.85-BS16</f>
        <v>9280.2100000000009</v>
      </c>
      <c r="BS16" s="47">
        <v>965.64</v>
      </c>
      <c r="BT16" s="15"/>
      <c r="BU16" s="47">
        <v>8690.4</v>
      </c>
      <c r="BV16" s="15"/>
      <c r="BW16" s="47">
        <f>1931.28+1931.16</f>
        <v>3862.44</v>
      </c>
      <c r="BX16" s="15">
        <f>8274.85-BY16</f>
        <v>6314.77</v>
      </c>
      <c r="BY16" s="47">
        <v>1960.08</v>
      </c>
      <c r="BZ16" s="15">
        <v>15025.36</v>
      </c>
      <c r="CA16" s="47">
        <v>9414.27</v>
      </c>
      <c r="CB16" s="15">
        <v>11758.85</v>
      </c>
      <c r="CC16" s="47"/>
      <c r="CD16" s="15">
        <f>5198.15-CE16</f>
        <v>2258.0299999999997</v>
      </c>
      <c r="CE16" s="47">
        <v>2940.12</v>
      </c>
      <c r="CF16" s="15">
        <f t="shared" si="8"/>
        <v>86772.02</v>
      </c>
      <c r="CG16" s="33"/>
      <c r="CH16" s="15">
        <f>10942.72-CI16</f>
        <v>9962.68</v>
      </c>
      <c r="CI16" s="15">
        <v>980.04</v>
      </c>
      <c r="CJ16" s="15">
        <v>10291.799999999999</v>
      </c>
      <c r="CK16" s="15"/>
      <c r="CL16" s="15">
        <f>6878.39-CM16</f>
        <v>5849.1500000000005</v>
      </c>
      <c r="CM16" s="15">
        <v>1029.24</v>
      </c>
      <c r="CN16" s="15">
        <v>3596.28</v>
      </c>
      <c r="CO16" s="15"/>
      <c r="CP16" s="15">
        <v>19476.63</v>
      </c>
      <c r="CQ16" s="15"/>
      <c r="CR16" s="15">
        <v>10291.799999999999</v>
      </c>
      <c r="CS16" s="15">
        <v>3087.72</v>
      </c>
      <c r="CT16" s="15"/>
      <c r="CU16" s="15">
        <v>3087.72</v>
      </c>
      <c r="CV16" s="15">
        <v>5107.76</v>
      </c>
      <c r="CW16" s="15"/>
      <c r="CX16" s="15">
        <v>15515.51</v>
      </c>
      <c r="CY16" s="15"/>
      <c r="CZ16" s="15">
        <v>11475.3</v>
      </c>
      <c r="DA16" s="15"/>
      <c r="DB16" s="15">
        <v>2575.77</v>
      </c>
      <c r="DC16" s="15">
        <v>14119.71</v>
      </c>
      <c r="DD16" s="15">
        <f>[3]Sheet1!$D$60+[3]Sheet1!$F$60</f>
        <v>19165.66</v>
      </c>
      <c r="DE16" s="15">
        <v>29.24</v>
      </c>
      <c r="DF16" s="15">
        <f t="shared" si="9"/>
        <v>135642.01</v>
      </c>
      <c r="DG16" s="74"/>
      <c r="DH16" s="15">
        <v>3087.72</v>
      </c>
      <c r="DI16" s="15">
        <v>0</v>
      </c>
      <c r="DJ16" s="79">
        <f t="shared" si="10"/>
        <v>2.0969654674259708E-2</v>
      </c>
      <c r="DK16" s="15">
        <v>17864.87</v>
      </c>
      <c r="DL16" s="15">
        <v>1078.08</v>
      </c>
      <c r="DM16" s="75">
        <f t="shared" si="11"/>
        <v>3.0688952189441288E-2</v>
      </c>
      <c r="DN16" s="15">
        <v>18866.88</v>
      </c>
      <c r="DO16" s="15">
        <f>25355.24-DN16</f>
        <v>6488.3600000000006</v>
      </c>
      <c r="DP16" s="85">
        <f t="shared" si="12"/>
        <v>3.3973779350947107E-2</v>
      </c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>
        <f t="shared" si="13"/>
        <v>47385.91</v>
      </c>
    </row>
    <row r="17" spans="1:139">
      <c r="A17" s="5" t="s">
        <v>10</v>
      </c>
      <c r="B17" s="6">
        <v>34740.769999999997</v>
      </c>
      <c r="C17" s="33"/>
      <c r="D17" s="15"/>
      <c r="E17" s="20"/>
      <c r="F17" s="15"/>
      <c r="G17" s="20"/>
      <c r="H17" s="15"/>
      <c r="I17" s="20"/>
      <c r="J17" s="20">
        <f t="shared" si="1"/>
        <v>0</v>
      </c>
      <c r="K17" s="20">
        <f t="shared" si="2"/>
        <v>0</v>
      </c>
      <c r="L17" s="15"/>
      <c r="M17" s="20"/>
      <c r="N17" s="15"/>
      <c r="O17" s="20"/>
      <c r="P17" s="15"/>
      <c r="Q17" s="20"/>
      <c r="R17" s="20">
        <f t="shared" si="3"/>
        <v>0</v>
      </c>
      <c r="S17" s="20">
        <f t="shared" si="4"/>
        <v>0</v>
      </c>
      <c r="T17" s="15">
        <v>6826.85</v>
      </c>
      <c r="U17" s="20"/>
      <c r="V17" s="15"/>
      <c r="W17" s="20"/>
      <c r="X17" s="15"/>
      <c r="Y17" s="20"/>
      <c r="Z17" s="20">
        <f t="shared" si="5"/>
        <v>6826.85</v>
      </c>
      <c r="AA17" s="20">
        <f t="shared" si="6"/>
        <v>0</v>
      </c>
      <c r="AB17" s="15"/>
      <c r="AC17" s="20"/>
      <c r="AD17" s="15"/>
      <c r="AE17" s="20"/>
      <c r="AF17" s="15"/>
      <c r="AG17" s="20"/>
      <c r="AH17" s="6">
        <f t="shared" si="7"/>
        <v>6826.85</v>
      </c>
      <c r="AI17" s="15">
        <v>2019.87</v>
      </c>
      <c r="AJ17" s="20"/>
      <c r="AK17" s="15"/>
      <c r="AL17" s="20"/>
      <c r="AM17" s="15"/>
      <c r="AN17" s="20"/>
      <c r="AO17" s="15"/>
      <c r="AP17" s="20"/>
      <c r="AQ17" s="15"/>
      <c r="AR17" s="20"/>
      <c r="AS17" s="15"/>
      <c r="AT17" s="20"/>
      <c r="AU17" s="15"/>
      <c r="AV17" s="20"/>
      <c r="AW17" s="15"/>
      <c r="AX17" s="20"/>
      <c r="AY17" s="15">
        <v>1219.21</v>
      </c>
      <c r="AZ17" s="20"/>
      <c r="BA17" s="15">
        <v>1103.0899999999999</v>
      </c>
      <c r="BB17" s="20"/>
      <c r="BC17" s="15">
        <v>2352.33</v>
      </c>
      <c r="BD17" s="20"/>
      <c r="BE17" s="15">
        <v>4034.13</v>
      </c>
      <c r="BF17" s="20"/>
      <c r="BG17" s="6">
        <f t="shared" si="0"/>
        <v>10728.630000000001</v>
      </c>
      <c r="BH17" s="33"/>
      <c r="BI17" s="15">
        <v>4462.28</v>
      </c>
      <c r="BJ17" s="15"/>
      <c r="BK17" s="15"/>
      <c r="BL17" s="15"/>
      <c r="BM17" s="15"/>
      <c r="BN17" s="47"/>
      <c r="BO17" s="15">
        <v>697.26</v>
      </c>
      <c r="BP17" s="15">
        <v>1986.93</v>
      </c>
      <c r="BQ17" s="47"/>
      <c r="BR17" s="15">
        <v>338.04</v>
      </c>
      <c r="BS17" s="47"/>
      <c r="BT17" s="15"/>
      <c r="BU17" s="47">
        <v>2226.2399999999998</v>
      </c>
      <c r="BV17" s="15"/>
      <c r="BW17" s="47">
        <v>441.6</v>
      </c>
      <c r="BX17" s="15">
        <f>1795.32-Budget!BY17+743.88</f>
        <v>1194.5999999999999</v>
      </c>
      <c r="BY17" s="47">
        <v>1344.6</v>
      </c>
      <c r="BZ17" s="15"/>
      <c r="CA17" s="47">
        <v>1797.84</v>
      </c>
      <c r="CB17" s="15"/>
      <c r="CC17" s="47">
        <v>4486.8</v>
      </c>
      <c r="CD17" s="15">
        <v>1601.15</v>
      </c>
      <c r="CE17" s="47"/>
      <c r="CF17" s="15">
        <f t="shared" si="8"/>
        <v>20577.340000000004</v>
      </c>
      <c r="CG17" s="33"/>
      <c r="CH17" s="15"/>
      <c r="CI17" s="15">
        <v>2694.24</v>
      </c>
      <c r="CJ17" s="15"/>
      <c r="CK17" s="15"/>
      <c r="CL17" s="15">
        <v>1352.16</v>
      </c>
      <c r="CM17" s="15"/>
      <c r="CN17" s="15"/>
      <c r="CO17" s="15"/>
      <c r="CP17" s="15"/>
      <c r="CQ17" s="15"/>
      <c r="CR17" s="15">
        <f>921.37-CS17</f>
        <v>450.73</v>
      </c>
      <c r="CS17" s="15">
        <v>470.64</v>
      </c>
      <c r="CT17" s="15"/>
      <c r="CU17" s="15">
        <v>470.64</v>
      </c>
      <c r="CV17" s="15">
        <v>12224.48</v>
      </c>
      <c r="CW17" s="15"/>
      <c r="CX17" s="15">
        <v>9333.51</v>
      </c>
      <c r="CY17" s="15"/>
      <c r="CZ17" s="15">
        <v>5941.68</v>
      </c>
      <c r="DA17" s="15"/>
      <c r="DB17" s="15">
        <v>5067.96</v>
      </c>
      <c r="DC17" s="15">
        <v>3980.7</v>
      </c>
      <c r="DD17" s="15">
        <f>[3]Sheet1!$D$66+[3]Sheet1!$F$66</f>
        <v>10282.92</v>
      </c>
      <c r="DE17" s="15">
        <f>[3]Sheet1!$O$66+[3]Sheet1!$Q$66</f>
        <v>1882.44</v>
      </c>
      <c r="DF17" s="15">
        <f t="shared" si="9"/>
        <v>54152.1</v>
      </c>
      <c r="DG17" s="74"/>
      <c r="DH17" s="15">
        <v>0</v>
      </c>
      <c r="DI17" s="15">
        <v>0</v>
      </c>
      <c r="DJ17" s="75">
        <f t="shared" si="10"/>
        <v>0</v>
      </c>
      <c r="DK17" s="15">
        <v>10723.9</v>
      </c>
      <c r="DL17" s="15">
        <v>1478.88</v>
      </c>
      <c r="DM17" s="75">
        <f t="shared" si="11"/>
        <v>1.9769388189182276E-2</v>
      </c>
      <c r="DN17" s="15">
        <v>12433.39</v>
      </c>
      <c r="DO17" s="15">
        <f>13419.31-DN17</f>
        <v>985.92000000000007</v>
      </c>
      <c r="DP17" s="86">
        <f t="shared" si="12"/>
        <v>1.7980688685335179E-2</v>
      </c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>
        <f t="shared" si="13"/>
        <v>25622.089999999997</v>
      </c>
    </row>
    <row r="18" spans="1:139">
      <c r="A18" s="5" t="s">
        <v>11</v>
      </c>
      <c r="B18" s="6">
        <v>83552.639999999999</v>
      </c>
      <c r="C18" s="33"/>
      <c r="D18" s="15">
        <v>4924.8599999999997</v>
      </c>
      <c r="E18" s="20"/>
      <c r="F18" s="15">
        <v>4816.7700000000004</v>
      </c>
      <c r="G18" s="20"/>
      <c r="H18" s="15">
        <v>6599.07</v>
      </c>
      <c r="I18" s="20"/>
      <c r="J18" s="20">
        <f t="shared" si="1"/>
        <v>16340.7</v>
      </c>
      <c r="K18" s="20">
        <f t="shared" si="2"/>
        <v>0</v>
      </c>
      <c r="L18" s="15">
        <v>7580.43</v>
      </c>
      <c r="M18" s="20"/>
      <c r="N18" s="15"/>
      <c r="O18" s="20">
        <v>8338.2199999999993</v>
      </c>
      <c r="P18" s="15">
        <v>9617.9</v>
      </c>
      <c r="Q18" s="20"/>
      <c r="R18" s="20">
        <f t="shared" si="3"/>
        <v>17198.330000000002</v>
      </c>
      <c r="S18" s="20">
        <f t="shared" si="4"/>
        <v>8338.2199999999993</v>
      </c>
      <c r="T18" s="15">
        <v>23446.71</v>
      </c>
      <c r="U18" s="20"/>
      <c r="V18" s="15">
        <v>14577.86</v>
      </c>
      <c r="W18" s="20"/>
      <c r="X18" s="15">
        <v>11691.31</v>
      </c>
      <c r="Y18" s="20"/>
      <c r="Z18" s="20">
        <f t="shared" si="5"/>
        <v>49715.88</v>
      </c>
      <c r="AA18" s="20">
        <f t="shared" si="6"/>
        <v>0</v>
      </c>
      <c r="AB18" s="15">
        <v>7249.6</v>
      </c>
      <c r="AC18" s="20"/>
      <c r="AD18" s="15">
        <v>9936.11</v>
      </c>
      <c r="AE18" s="20"/>
      <c r="AF18" s="15">
        <v>5453.27</v>
      </c>
      <c r="AG18" s="20"/>
      <c r="AH18" s="6">
        <f t="shared" si="7"/>
        <v>114232.11000000002</v>
      </c>
      <c r="AI18" s="15">
        <v>7622.03</v>
      </c>
      <c r="AJ18" s="20"/>
      <c r="AK18" s="15">
        <v>11399.92</v>
      </c>
      <c r="AL18" s="20"/>
      <c r="AM18" s="15">
        <v>10074.09</v>
      </c>
      <c r="AN18" s="20"/>
      <c r="AO18" s="15">
        <v>5073.92</v>
      </c>
      <c r="AP18" s="20"/>
      <c r="AQ18" s="15">
        <v>5232.4799999999996</v>
      </c>
      <c r="AR18" s="20"/>
      <c r="AS18" s="15">
        <v>4686.3599999999997</v>
      </c>
      <c r="AT18" s="20"/>
      <c r="AU18" s="15">
        <f>21500.79-AV18</f>
        <v>18767.18</v>
      </c>
      <c r="AV18" s="20">
        <v>2733.61</v>
      </c>
      <c r="AW18" s="15">
        <v>4439.68</v>
      </c>
      <c r="AX18" s="20"/>
      <c r="AY18" s="15">
        <v>4915.3599999999997</v>
      </c>
      <c r="AZ18" s="20"/>
      <c r="BA18" s="15">
        <v>4915.3599999999997</v>
      </c>
      <c r="BB18" s="20"/>
      <c r="BC18" s="15">
        <v>5886.73</v>
      </c>
      <c r="BD18" s="20"/>
      <c r="BE18" s="15">
        <v>4915.3599999999997</v>
      </c>
      <c r="BF18" s="20"/>
      <c r="BG18" s="6">
        <f t="shared" si="0"/>
        <v>90662.079999999987</v>
      </c>
      <c r="BH18" s="33"/>
      <c r="BI18" s="15">
        <v>5073.92</v>
      </c>
      <c r="BJ18" s="15"/>
      <c r="BK18" s="15"/>
      <c r="BL18" s="15"/>
      <c r="BM18" s="15"/>
      <c r="BN18" s="47"/>
      <c r="BO18" s="15"/>
      <c r="BP18" s="15"/>
      <c r="BQ18" s="47"/>
      <c r="BR18" s="15">
        <v>5259.46</v>
      </c>
      <c r="BS18" s="47"/>
      <c r="BT18" s="15"/>
      <c r="BU18" s="47"/>
      <c r="BV18" s="15"/>
      <c r="BW18" s="47"/>
      <c r="BX18" s="15"/>
      <c r="BY18" s="47"/>
      <c r="BZ18" s="15"/>
      <c r="CA18" s="47"/>
      <c r="CB18" s="15"/>
      <c r="CC18" s="47"/>
      <c r="CD18" s="15">
        <v>5166</v>
      </c>
      <c r="CE18" s="47"/>
      <c r="CF18" s="15">
        <f t="shared" si="8"/>
        <v>15499.380000000001</v>
      </c>
      <c r="CG18" s="33"/>
      <c r="CH18" s="15">
        <v>452.03</v>
      </c>
      <c r="CI18" s="15"/>
      <c r="CJ18" s="15"/>
      <c r="CK18" s="15"/>
      <c r="CL18" s="15">
        <v>2378.46</v>
      </c>
      <c r="CM18" s="15"/>
      <c r="CN18" s="15"/>
      <c r="CO18" s="15"/>
      <c r="CP18" s="15">
        <v>10290.48</v>
      </c>
      <c r="CQ18" s="15"/>
      <c r="CR18" s="15">
        <v>2378.46</v>
      </c>
      <c r="CS18" s="15"/>
      <c r="CT18" s="15"/>
      <c r="CU18" s="15"/>
      <c r="CV18" s="15">
        <v>7634.22</v>
      </c>
      <c r="CW18" s="15"/>
      <c r="CX18" s="15">
        <v>2329.92</v>
      </c>
      <c r="CY18" s="15"/>
      <c r="CZ18" s="15">
        <v>3388.95</v>
      </c>
      <c r="DA18" s="15"/>
      <c r="DB18" s="15">
        <v>4065.6</v>
      </c>
      <c r="DC18" s="15">
        <v>2038.68</v>
      </c>
      <c r="DD18" s="15">
        <f>[3]Sheet1!$D$78+[3]Sheet1!$F$78</f>
        <v>12179.16</v>
      </c>
      <c r="DE18" s="15"/>
      <c r="DF18" s="15">
        <f t="shared" si="9"/>
        <v>47135.959999999992</v>
      </c>
      <c r="DG18" s="74"/>
      <c r="DH18" s="15">
        <v>0</v>
      </c>
      <c r="DI18" s="15"/>
      <c r="DJ18" s="75">
        <f t="shared" si="10"/>
        <v>0</v>
      </c>
      <c r="DK18" s="15">
        <v>10380.709999999999</v>
      </c>
      <c r="DL18" s="15"/>
      <c r="DM18" s="75">
        <f t="shared" si="11"/>
        <v>1.6817502705885574E-2</v>
      </c>
      <c r="DN18" s="15">
        <v>5987.98</v>
      </c>
      <c r="DO18" s="15"/>
      <c r="DP18" s="75">
        <f t="shared" si="12"/>
        <v>8.0233636628122725E-3</v>
      </c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>
        <f t="shared" si="13"/>
        <v>16368.689999999999</v>
      </c>
    </row>
    <row r="19" spans="1:139" hidden="1">
      <c r="A19" s="5" t="s">
        <v>12</v>
      </c>
      <c r="B19" s="6">
        <v>9974.6</v>
      </c>
      <c r="C19" s="33"/>
      <c r="D19" s="15"/>
      <c r="E19" s="20"/>
      <c r="F19" s="15"/>
      <c r="G19" s="20"/>
      <c r="H19" s="15"/>
      <c r="I19" s="20"/>
      <c r="J19" s="20">
        <f t="shared" si="1"/>
        <v>0</v>
      </c>
      <c r="K19" s="20">
        <f t="shared" si="2"/>
        <v>0</v>
      </c>
      <c r="L19" s="15">
        <v>4626.6000000000004</v>
      </c>
      <c r="M19" s="20"/>
      <c r="N19" s="15"/>
      <c r="O19" s="20"/>
      <c r="P19" s="15"/>
      <c r="Q19" s="20"/>
      <c r="R19" s="20">
        <f t="shared" si="3"/>
        <v>4626.6000000000004</v>
      </c>
      <c r="S19" s="20">
        <f t="shared" si="4"/>
        <v>0</v>
      </c>
      <c r="T19" s="15"/>
      <c r="U19" s="20"/>
      <c r="V19" s="15"/>
      <c r="W19" s="20"/>
      <c r="X19" s="15"/>
      <c r="Y19" s="20"/>
      <c r="Z19" s="20">
        <f t="shared" si="5"/>
        <v>0</v>
      </c>
      <c r="AA19" s="20">
        <f t="shared" si="6"/>
        <v>0</v>
      </c>
      <c r="AB19" s="15"/>
      <c r="AC19" s="20"/>
      <c r="AD19" s="15">
        <v>2863.8</v>
      </c>
      <c r="AE19" s="20"/>
      <c r="AF19" s="15">
        <f>58810.42-AG19</f>
        <v>38891.619999999995</v>
      </c>
      <c r="AG19" s="20">
        <f>15337.2+4581.6</f>
        <v>19918.800000000003</v>
      </c>
      <c r="AH19" s="6">
        <f t="shared" si="7"/>
        <v>66300.820000000007</v>
      </c>
      <c r="AI19" s="15"/>
      <c r="AJ19" s="20"/>
      <c r="AK19" s="15"/>
      <c r="AL19" s="20"/>
      <c r="AM19" s="15"/>
      <c r="AN19" s="20"/>
      <c r="AO19" s="15"/>
      <c r="AP19" s="20"/>
      <c r="AQ19" s="15"/>
      <c r="AR19" s="20"/>
      <c r="AS19" s="15"/>
      <c r="AT19" s="20"/>
      <c r="AU19" s="15"/>
      <c r="AV19" s="20"/>
      <c r="AW19" s="15"/>
      <c r="AX19" s="20"/>
      <c r="AY19" s="15"/>
      <c r="AZ19" s="20"/>
      <c r="BA19" s="15"/>
      <c r="BB19" s="20"/>
      <c r="BC19" s="15"/>
      <c r="BD19" s="20"/>
      <c r="BE19" s="15"/>
      <c r="BF19" s="20"/>
      <c r="BG19" s="6">
        <f t="shared" si="0"/>
        <v>0</v>
      </c>
      <c r="BH19" s="33"/>
      <c r="BI19" s="15"/>
      <c r="BJ19" s="15"/>
      <c r="BK19" s="15"/>
      <c r="BL19" s="15"/>
      <c r="BM19" s="15"/>
      <c r="BN19" s="47"/>
      <c r="BO19" s="15"/>
      <c r="BP19" s="15"/>
      <c r="BQ19" s="47"/>
      <c r="BR19" s="15"/>
      <c r="BS19" s="47"/>
      <c r="BT19" s="15"/>
      <c r="BU19" s="47"/>
      <c r="BV19" s="15"/>
      <c r="BW19" s="47"/>
      <c r="BX19" s="15"/>
      <c r="BY19" s="47"/>
      <c r="BZ19" s="15"/>
      <c r="CA19" s="47"/>
      <c r="CB19" s="15"/>
      <c r="CC19" s="47"/>
      <c r="CD19" s="15"/>
      <c r="CE19" s="47"/>
      <c r="CF19" s="15">
        <f t="shared" si="8"/>
        <v>0</v>
      </c>
      <c r="CG19" s="33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>
        <f t="shared" si="9"/>
        <v>0</v>
      </c>
      <c r="DG19" s="74"/>
      <c r="DH19" s="15"/>
      <c r="DI19" s="15"/>
      <c r="DJ19" s="75">
        <f t="shared" si="10"/>
        <v>0</v>
      </c>
      <c r="DK19" s="15"/>
      <c r="DL19" s="15"/>
      <c r="DM19" s="75">
        <f t="shared" si="11"/>
        <v>0</v>
      </c>
      <c r="DN19" s="15"/>
      <c r="DO19" s="15"/>
      <c r="DP19" s="75">
        <f t="shared" si="12"/>
        <v>0</v>
      </c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>
        <f t="shared" si="13"/>
        <v>0</v>
      </c>
    </row>
    <row r="20" spans="1:139" ht="14.4" customHeight="1">
      <c r="A20" s="5" t="s">
        <v>13</v>
      </c>
      <c r="B20" s="6">
        <v>0</v>
      </c>
      <c r="C20" s="33"/>
      <c r="D20" s="15"/>
      <c r="E20" s="20"/>
      <c r="F20" s="15"/>
      <c r="G20" s="20"/>
      <c r="H20" s="15"/>
      <c r="I20" s="20"/>
      <c r="J20" s="20">
        <f t="shared" si="1"/>
        <v>0</v>
      </c>
      <c r="K20" s="20">
        <f t="shared" si="2"/>
        <v>0</v>
      </c>
      <c r="L20" s="15"/>
      <c r="M20" s="20"/>
      <c r="N20" s="15"/>
      <c r="O20" s="20"/>
      <c r="P20" s="15"/>
      <c r="Q20" s="20"/>
      <c r="R20" s="20">
        <f t="shared" si="3"/>
        <v>0</v>
      </c>
      <c r="S20" s="20">
        <f t="shared" si="4"/>
        <v>0</v>
      </c>
      <c r="T20" s="15"/>
      <c r="U20" s="20"/>
      <c r="V20" s="15"/>
      <c r="W20" s="20"/>
      <c r="X20" s="15"/>
      <c r="Y20" s="20"/>
      <c r="Z20" s="20">
        <f t="shared" si="5"/>
        <v>0</v>
      </c>
      <c r="AA20" s="20">
        <f t="shared" si="6"/>
        <v>0</v>
      </c>
      <c r="AB20" s="15"/>
      <c r="AC20" s="20"/>
      <c r="AD20" s="15"/>
      <c r="AE20" s="20"/>
      <c r="AF20" s="15"/>
      <c r="AG20" s="20"/>
      <c r="AH20" s="6">
        <f t="shared" si="7"/>
        <v>0</v>
      </c>
      <c r="AI20" s="15"/>
      <c r="AJ20" s="20"/>
      <c r="AK20" s="15"/>
      <c r="AL20" s="20"/>
      <c r="AM20" s="15"/>
      <c r="AN20" s="20"/>
      <c r="AO20" s="15"/>
      <c r="AP20" s="20"/>
      <c r="AQ20" s="15"/>
      <c r="AR20" s="20"/>
      <c r="AS20" s="15">
        <v>8605.2000000000007</v>
      </c>
      <c r="AT20" s="20"/>
      <c r="AU20" s="15">
        <v>4087.47</v>
      </c>
      <c r="AV20" s="20"/>
      <c r="AW20" s="15">
        <v>8605.2000000000007</v>
      </c>
      <c r="AX20" s="20"/>
      <c r="AY20" s="15"/>
      <c r="AZ20" s="20"/>
      <c r="BA20" s="15"/>
      <c r="BB20" s="20"/>
      <c r="BC20" s="15">
        <v>6023.64</v>
      </c>
      <c r="BD20" s="20"/>
      <c r="BE20" s="15"/>
      <c r="BF20" s="20"/>
      <c r="BG20" s="6">
        <f t="shared" si="0"/>
        <v>27321.510000000002</v>
      </c>
      <c r="BH20" s="33"/>
      <c r="BI20" s="15"/>
      <c r="BJ20" s="15"/>
      <c r="BK20" s="15"/>
      <c r="BL20" s="15"/>
      <c r="BM20" s="15"/>
      <c r="BN20" s="47"/>
      <c r="BO20" s="15"/>
      <c r="BP20" s="15"/>
      <c r="BQ20" s="47"/>
      <c r="BR20" s="15"/>
      <c r="BS20" s="47"/>
      <c r="BT20" s="15"/>
      <c r="BU20" s="47"/>
      <c r="BV20" s="15"/>
      <c r="BW20" s="47"/>
      <c r="BX20" s="15"/>
      <c r="BY20" s="47"/>
      <c r="BZ20" s="15"/>
      <c r="CA20" s="47"/>
      <c r="CB20" s="15"/>
      <c r="CC20" s="47"/>
      <c r="CD20" s="15"/>
      <c r="CE20" s="47"/>
      <c r="CF20" s="15">
        <f t="shared" si="8"/>
        <v>0</v>
      </c>
      <c r="CG20" s="33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>
        <f t="shared" si="9"/>
        <v>0</v>
      </c>
      <c r="DG20" s="74"/>
      <c r="DH20" s="15"/>
      <c r="DI20" s="15"/>
      <c r="DJ20" s="75">
        <f t="shared" si="10"/>
        <v>0</v>
      </c>
      <c r="DK20" s="15"/>
      <c r="DL20" s="15"/>
      <c r="DM20" s="75">
        <f t="shared" si="11"/>
        <v>0</v>
      </c>
      <c r="DN20" s="15"/>
      <c r="DO20" s="15"/>
      <c r="DP20" s="75">
        <f t="shared" si="12"/>
        <v>0</v>
      </c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>
        <f t="shared" si="13"/>
        <v>0</v>
      </c>
    </row>
    <row r="21" spans="1:139" ht="14.4" hidden="1" customHeight="1">
      <c r="A21" s="5" t="s">
        <v>14</v>
      </c>
      <c r="B21" s="6">
        <v>0</v>
      </c>
      <c r="C21" s="33"/>
      <c r="D21" s="15"/>
      <c r="E21" s="20"/>
      <c r="F21" s="15"/>
      <c r="G21" s="20"/>
      <c r="H21" s="15"/>
      <c r="I21" s="20"/>
      <c r="J21" s="20">
        <f t="shared" si="1"/>
        <v>0</v>
      </c>
      <c r="K21" s="20">
        <f t="shared" si="2"/>
        <v>0</v>
      </c>
      <c r="L21" s="15"/>
      <c r="M21" s="20"/>
      <c r="N21" s="15"/>
      <c r="O21" s="20"/>
      <c r="P21" s="15"/>
      <c r="Q21" s="20"/>
      <c r="R21" s="20">
        <f t="shared" si="3"/>
        <v>0</v>
      </c>
      <c r="S21" s="20">
        <f t="shared" si="4"/>
        <v>0</v>
      </c>
      <c r="T21" s="15"/>
      <c r="U21" s="20"/>
      <c r="V21" s="15"/>
      <c r="W21" s="20"/>
      <c r="X21" s="15"/>
      <c r="Y21" s="20"/>
      <c r="Z21" s="20">
        <f t="shared" si="5"/>
        <v>0</v>
      </c>
      <c r="AA21" s="20">
        <f t="shared" si="6"/>
        <v>0</v>
      </c>
      <c r="AB21" s="15"/>
      <c r="AC21" s="20"/>
      <c r="AD21" s="15"/>
      <c r="AE21" s="20"/>
      <c r="AF21" s="15"/>
      <c r="AG21" s="20"/>
      <c r="AH21" s="6">
        <f t="shared" si="7"/>
        <v>0</v>
      </c>
      <c r="AI21" s="15"/>
      <c r="AJ21" s="20"/>
      <c r="AK21" s="15"/>
      <c r="AL21" s="20"/>
      <c r="AM21" s="15"/>
      <c r="AN21" s="20"/>
      <c r="AO21" s="15"/>
      <c r="AP21" s="20"/>
      <c r="AQ21" s="15"/>
      <c r="AR21" s="20"/>
      <c r="AS21" s="15"/>
      <c r="AT21" s="20"/>
      <c r="AU21" s="15"/>
      <c r="AV21" s="20"/>
      <c r="AW21" s="15"/>
      <c r="AX21" s="20"/>
      <c r="AY21" s="15"/>
      <c r="AZ21" s="20"/>
      <c r="BA21" s="15"/>
      <c r="BB21" s="20"/>
      <c r="BC21" s="15"/>
      <c r="BD21" s="20"/>
      <c r="BE21" s="15"/>
      <c r="BF21" s="20"/>
      <c r="BG21" s="6">
        <f t="shared" si="0"/>
        <v>0</v>
      </c>
      <c r="BH21" s="33"/>
      <c r="BI21" s="15"/>
      <c r="BJ21" s="15"/>
      <c r="BK21" s="15"/>
      <c r="BL21" s="15"/>
      <c r="BM21" s="15"/>
      <c r="BN21" s="47"/>
      <c r="BO21" s="15"/>
      <c r="BP21" s="15"/>
      <c r="BQ21" s="47"/>
      <c r="BR21" s="15"/>
      <c r="BS21" s="47"/>
      <c r="BT21" s="15"/>
      <c r="BU21" s="47"/>
      <c r="BV21" s="15"/>
      <c r="BW21" s="47"/>
      <c r="BX21" s="15"/>
      <c r="BY21" s="47"/>
      <c r="BZ21" s="15"/>
      <c r="CA21" s="47"/>
      <c r="CB21" s="15"/>
      <c r="CC21" s="47"/>
      <c r="CD21" s="15"/>
      <c r="CE21" s="47"/>
      <c r="CF21" s="15">
        <f t="shared" si="8"/>
        <v>0</v>
      </c>
      <c r="CG21" s="33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>
        <f t="shared" si="9"/>
        <v>0</v>
      </c>
      <c r="DG21" s="74"/>
      <c r="DH21" s="15"/>
      <c r="DI21" s="15"/>
      <c r="DJ21" s="75">
        <f t="shared" si="10"/>
        <v>0</v>
      </c>
      <c r="DK21" s="15"/>
      <c r="DL21" s="15"/>
      <c r="DM21" s="75">
        <f t="shared" si="11"/>
        <v>0</v>
      </c>
      <c r="DN21" s="15"/>
      <c r="DO21" s="15"/>
      <c r="DP21" s="75">
        <f t="shared" si="12"/>
        <v>0</v>
      </c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>
        <f t="shared" si="13"/>
        <v>0</v>
      </c>
    </row>
    <row r="22" spans="1:139">
      <c r="A22" s="5" t="s">
        <v>15</v>
      </c>
      <c r="B22" s="6">
        <v>1319757.8400000003</v>
      </c>
      <c r="C22" s="33"/>
      <c r="D22" s="15">
        <f>123974.85-3722.04-15458.4</f>
        <v>104794.41000000002</v>
      </c>
      <c r="E22" s="20">
        <f>15458.4+3722.04</f>
        <v>19180.439999999999</v>
      </c>
      <c r="F22" s="15">
        <f>94046.96-9949.56</f>
        <v>84097.400000000009</v>
      </c>
      <c r="G22" s="20">
        <v>9949.56</v>
      </c>
      <c r="H22" s="15">
        <f>98389.39-I22</f>
        <v>81006.67</v>
      </c>
      <c r="I22" s="20">
        <f>14789.04+2593.68</f>
        <v>17382.72</v>
      </c>
      <c r="J22" s="20">
        <f t="shared" si="1"/>
        <v>269898.48000000004</v>
      </c>
      <c r="K22" s="20">
        <f t="shared" si="2"/>
        <v>46512.72</v>
      </c>
      <c r="L22" s="15">
        <f>100261.24-M22</f>
        <v>85178.44</v>
      </c>
      <c r="M22" s="20">
        <v>15082.8</v>
      </c>
      <c r="N22" s="15">
        <f>93696.51-O22</f>
        <v>75009.149999999994</v>
      </c>
      <c r="O22" s="20">
        <v>18687.36</v>
      </c>
      <c r="P22" s="15">
        <f>54969.69-Q22</f>
        <v>46731.810000000005</v>
      </c>
      <c r="Q22" s="20">
        <v>8237.8799999999992</v>
      </c>
      <c r="R22" s="20">
        <f t="shared" si="3"/>
        <v>206919.4</v>
      </c>
      <c r="S22" s="20">
        <f t="shared" si="4"/>
        <v>42008.04</v>
      </c>
      <c r="T22" s="15">
        <f>116466.53-U22</f>
        <v>90432.05</v>
      </c>
      <c r="U22" s="20">
        <v>26034.48</v>
      </c>
      <c r="V22" s="15">
        <f>101743.04-W22</f>
        <v>84960.92</v>
      </c>
      <c r="W22" s="20">
        <f>2399.28+14382.84</f>
        <v>16782.12</v>
      </c>
      <c r="X22" s="15">
        <f>91078.99-Y22</f>
        <v>83966.950000000012</v>
      </c>
      <c r="Y22" s="20">
        <v>7112.04</v>
      </c>
      <c r="Z22" s="20">
        <f t="shared" si="5"/>
        <v>259359.92</v>
      </c>
      <c r="AA22" s="20">
        <f t="shared" si="6"/>
        <v>49928.639999999999</v>
      </c>
      <c r="AB22" s="15">
        <f>60274.62-AC22</f>
        <v>47241.130000000005</v>
      </c>
      <c r="AC22" s="20">
        <f>3145.92+9887.57</f>
        <v>13033.49</v>
      </c>
      <c r="AD22" s="15">
        <v>101699.21</v>
      </c>
      <c r="AE22" s="20">
        <v>27048.959999999999</v>
      </c>
      <c r="AF22" s="15"/>
      <c r="AG22" s="20"/>
      <c r="AH22" s="6">
        <f t="shared" si="7"/>
        <v>1063649.9900000002</v>
      </c>
      <c r="AI22" s="15">
        <f>102988.66-AJ22</f>
        <v>85330.222000000009</v>
      </c>
      <c r="AJ22" s="20">
        <f>7118.238+10540.2</f>
        <v>17658.438000000002</v>
      </c>
      <c r="AK22" s="15">
        <f>118376.64-AL22</f>
        <v>101398.8</v>
      </c>
      <c r="AL22" s="20">
        <v>16977.84</v>
      </c>
      <c r="AM22" s="15">
        <f>61579.96+20859.82</f>
        <v>82439.78</v>
      </c>
      <c r="AN22" s="20">
        <f>112902.08-AM22</f>
        <v>30462.300000000003</v>
      </c>
      <c r="AO22" s="15">
        <f>89262.41-AP22</f>
        <v>73156.73000000001</v>
      </c>
      <c r="AP22" s="20">
        <f>11755.8+4349.88</f>
        <v>16105.68</v>
      </c>
      <c r="AQ22" s="15">
        <f>106749.32-AR22</f>
        <v>86152.040000000008</v>
      </c>
      <c r="AR22" s="20">
        <f>18749.28+1848</f>
        <v>20597.28</v>
      </c>
      <c r="AS22" s="15">
        <f>87713.18-AT22</f>
        <v>77677.34</v>
      </c>
      <c r="AT22" s="20">
        <v>10035.84</v>
      </c>
      <c r="AU22" s="15">
        <f>142205.17-AV22</f>
        <v>101078.77000000002</v>
      </c>
      <c r="AV22" s="20">
        <f>14398.32+26728.08</f>
        <v>41126.400000000001</v>
      </c>
      <c r="AW22" s="15">
        <f>88424.86-AX22</f>
        <v>82787.14</v>
      </c>
      <c r="AX22">
        <f>4373.28+1264.44</f>
        <v>5637.7199999999993</v>
      </c>
      <c r="AY22" s="15">
        <f>102674.63-AZ22</f>
        <v>85838.75</v>
      </c>
      <c r="AZ22">
        <v>16835.88</v>
      </c>
      <c r="BA22" s="15">
        <f>116668.42-BB22</f>
        <v>85521.1</v>
      </c>
      <c r="BB22">
        <v>31147.32</v>
      </c>
      <c r="BC22" s="15">
        <f>123169.98-BD22</f>
        <v>100702.29999999999</v>
      </c>
      <c r="BD22">
        <f>4369.64+18098.04</f>
        <v>22467.68</v>
      </c>
      <c r="BE22" s="15">
        <f>122625.07-BF22</f>
        <v>100741.87000000001</v>
      </c>
      <c r="BF22">
        <f>9774.48+12108.72</f>
        <v>21883.199999999997</v>
      </c>
      <c r="BG22" s="6">
        <f t="shared" si="0"/>
        <v>1313760.42</v>
      </c>
      <c r="BH22" s="33"/>
      <c r="BI22" s="15">
        <f>98564.84-BJ22</f>
        <v>71035.51999999999</v>
      </c>
      <c r="BJ22" s="14">
        <f>10526.04+17003.28</f>
        <v>27529.32</v>
      </c>
      <c r="BK22" s="15">
        <f>17530.12-BL22</f>
        <v>8225.4399999999987</v>
      </c>
      <c r="BL22" s="14">
        <v>9304.68</v>
      </c>
      <c r="BM22" s="15"/>
      <c r="BN22" s="14">
        <v>28015.32</v>
      </c>
      <c r="BO22" s="50">
        <v>4355.6499999999996</v>
      </c>
      <c r="BP22" s="15">
        <v>66729.210000000006</v>
      </c>
      <c r="BR22" s="15">
        <f>46947.12-BS22</f>
        <v>29976.120000000003</v>
      </c>
      <c r="BS22" s="14">
        <v>16971</v>
      </c>
      <c r="BT22" s="15">
        <f>84094.75-BU22</f>
        <v>48337.87</v>
      </c>
      <c r="BU22" s="14">
        <v>35756.879999999997</v>
      </c>
      <c r="BV22" s="15"/>
      <c r="BW22" s="14">
        <f>14293.44+3599.52</f>
        <v>17892.96</v>
      </c>
      <c r="BX22" s="15">
        <f>50053.02-Budget!BY22+7380.48</f>
        <v>37548.179999999993</v>
      </c>
      <c r="BY22" s="14">
        <v>19885.32</v>
      </c>
      <c r="BZ22" s="15">
        <v>48861.96</v>
      </c>
      <c r="CA22" s="14">
        <v>29631.52</v>
      </c>
      <c r="CB22" s="15">
        <v>14513.55</v>
      </c>
      <c r="CC22" s="14">
        <f>43363.47-CB22</f>
        <v>28849.920000000002</v>
      </c>
      <c r="CD22" s="15">
        <f>41251.89-CE22+12558.12</f>
        <v>33869.97</v>
      </c>
      <c r="CE22" s="14">
        <f>15605.52+4334.52</f>
        <v>19940.04</v>
      </c>
      <c r="CF22" s="15">
        <f t="shared" si="8"/>
        <v>597230.43000000005</v>
      </c>
      <c r="CG22" s="33"/>
      <c r="CH22" s="15">
        <f>53143.3-CI22</f>
        <v>34467.820000000007</v>
      </c>
      <c r="CI22" s="50">
        <v>18675.48</v>
      </c>
      <c r="CJ22" s="15">
        <v>685.58</v>
      </c>
      <c r="CK22" s="50"/>
      <c r="CL22" s="15">
        <f>76590.29-CM22</f>
        <v>47986.489999999991</v>
      </c>
      <c r="CM22" s="50">
        <f>5860.2+22743.6</f>
        <v>28603.8</v>
      </c>
      <c r="CN22" s="15">
        <v>5176.38</v>
      </c>
      <c r="CO22" s="50"/>
      <c r="CP22" s="15">
        <v>75526.53</v>
      </c>
      <c r="CQ22" s="50"/>
      <c r="CR22" s="15">
        <f>54085.35-CS22</f>
        <v>38400.03</v>
      </c>
      <c r="CS22" s="15">
        <v>15685.32</v>
      </c>
      <c r="CT22" s="15"/>
      <c r="CU22" s="15">
        <v>15685.32</v>
      </c>
      <c r="CV22" s="15">
        <v>48866.65</v>
      </c>
      <c r="CW22" s="15"/>
      <c r="CX22" s="15">
        <v>38459.339999999997</v>
      </c>
      <c r="CY22" s="15"/>
      <c r="CZ22" s="15">
        <v>38849.620000000003</v>
      </c>
      <c r="DA22" s="15"/>
      <c r="DB22" s="15">
        <v>31041.62</v>
      </c>
      <c r="DC22" s="15">
        <v>25144.06</v>
      </c>
      <c r="DD22" s="15">
        <f>[3]Sheet1!$D$98+[3]Sheet1!$F$98</f>
        <v>50537.97</v>
      </c>
      <c r="DE22" s="15">
        <f>[3]Sheet1!$O$98+[3]Sheet1!$Q$98</f>
        <v>1004.28</v>
      </c>
      <c r="DF22" s="15">
        <f t="shared" si="9"/>
        <v>514796.2900000001</v>
      </c>
      <c r="DG22" s="74"/>
      <c r="DH22" s="15">
        <v>17857.560000000001</v>
      </c>
      <c r="DI22" s="50">
        <v>9154.08</v>
      </c>
      <c r="DJ22" s="80">
        <f t="shared" si="10"/>
        <v>0.18344434177497329</v>
      </c>
      <c r="DK22" s="15">
        <v>60604.56</v>
      </c>
      <c r="DL22" s="50">
        <v>15379.2</v>
      </c>
      <c r="DM22" s="80">
        <f t="shared" si="11"/>
        <v>0.12309919932291336</v>
      </c>
      <c r="DN22" s="15">
        <v>73359.13</v>
      </c>
      <c r="DO22" s="50">
        <f>112582.33-DN22</f>
        <v>39223.199999999997</v>
      </c>
      <c r="DP22" s="87">
        <f t="shared" si="12"/>
        <v>0.15085036616634323</v>
      </c>
      <c r="DQ22" s="15"/>
      <c r="DR22" s="50"/>
      <c r="DS22" s="15"/>
      <c r="DT22" s="50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>
        <f t="shared" si="13"/>
        <v>215577.73</v>
      </c>
    </row>
    <row r="23" spans="1:139">
      <c r="A23" s="5" t="s">
        <v>16</v>
      </c>
      <c r="B23" s="6">
        <v>463723.19</v>
      </c>
      <c r="C23" s="33"/>
      <c r="D23" s="15">
        <f>35428.3-6567.72-6690.6</f>
        <v>22169.980000000003</v>
      </c>
      <c r="E23" s="20">
        <f>6690.6+6567.72</f>
        <v>13258.32</v>
      </c>
      <c r="F23" s="15">
        <f>43763.32-14473.2</f>
        <v>29290.12</v>
      </c>
      <c r="G23" s="20">
        <f>14473.2</f>
        <v>14473.2</v>
      </c>
      <c r="H23" s="15">
        <f>44916.9-I23</f>
        <v>35597.22</v>
      </c>
      <c r="I23" s="20">
        <f>4399.08+4920.6</f>
        <v>9319.68</v>
      </c>
      <c r="J23" s="20">
        <f t="shared" si="1"/>
        <v>87057.32</v>
      </c>
      <c r="K23" s="20">
        <f t="shared" si="2"/>
        <v>37051.199999999997</v>
      </c>
      <c r="L23" s="15">
        <f>42315.29-M23</f>
        <v>30543.89</v>
      </c>
      <c r="M23" s="20">
        <v>11771.4</v>
      </c>
      <c r="N23" s="15">
        <f>33394.04-O23</f>
        <v>23898.32</v>
      </c>
      <c r="O23" s="20">
        <v>9495.7199999999993</v>
      </c>
      <c r="P23" s="15">
        <f>44989.24-Q23</f>
        <v>35561.56</v>
      </c>
      <c r="Q23" s="20">
        <v>9427.68</v>
      </c>
      <c r="R23" s="20">
        <f t="shared" si="3"/>
        <v>90003.76999999999</v>
      </c>
      <c r="S23" s="20">
        <f t="shared" si="4"/>
        <v>30694.799999999999</v>
      </c>
      <c r="T23" s="15"/>
      <c r="U23" s="20">
        <v>21434.400000000001</v>
      </c>
      <c r="V23" s="15">
        <f>48649.62-W23</f>
        <v>36788.700000000004</v>
      </c>
      <c r="W23" s="20">
        <f>4519.56+7341.36</f>
        <v>11860.92</v>
      </c>
      <c r="X23" s="15">
        <f>45051.93-Y23</f>
        <v>34970.130000000005</v>
      </c>
      <c r="Y23" s="20">
        <v>10081.799999999999</v>
      </c>
      <c r="Z23" s="20">
        <f t="shared" si="5"/>
        <v>71758.830000000016</v>
      </c>
      <c r="AA23" s="20">
        <f t="shared" si="6"/>
        <v>43377.119999999995</v>
      </c>
      <c r="AB23" s="15">
        <f>28936.43-AC23</f>
        <v>21213.59</v>
      </c>
      <c r="AC23" s="20">
        <f>2766.24+4956.6</f>
        <v>7722.84</v>
      </c>
      <c r="AD23" s="15">
        <v>29922.720000000001</v>
      </c>
      <c r="AE23" s="20">
        <v>30271.68</v>
      </c>
      <c r="AF23" s="15">
        <f>36061.72-AG23</f>
        <v>25188.400000000001</v>
      </c>
      <c r="AG23" s="20">
        <f>4970.64+5902.68</f>
        <v>10873.32</v>
      </c>
      <c r="AH23" s="6">
        <f t="shared" si="7"/>
        <v>485135.59000000008</v>
      </c>
      <c r="AI23" s="15">
        <f>47468.25-AJ23</f>
        <v>30615.21</v>
      </c>
      <c r="AJ23" s="20">
        <f>4399.08+12453.96</f>
        <v>16853.04</v>
      </c>
      <c r="AK23" s="15">
        <f>38894.8-AL23</f>
        <v>30696.280000000002</v>
      </c>
      <c r="AL23" s="20">
        <v>8198.52</v>
      </c>
      <c r="AM23" s="15">
        <f>22508.7+6184.16</f>
        <v>28692.86</v>
      </c>
      <c r="AN23" s="20">
        <f>49926.62-AM23</f>
        <v>21233.760000000002</v>
      </c>
      <c r="AO23" s="15">
        <f>50730.44-AP23</f>
        <v>36738.560000000005</v>
      </c>
      <c r="AP23" s="20">
        <f>8226.48+5765.4</f>
        <v>13991.88</v>
      </c>
      <c r="AQ23" s="15">
        <f>58460.68-AR23</f>
        <v>45659.8</v>
      </c>
      <c r="AR23" s="20">
        <f>12800.88</f>
        <v>12800.88</v>
      </c>
      <c r="AS23" s="15">
        <f>51440.74-AT23</f>
        <v>40418.379999999997</v>
      </c>
      <c r="AT23" s="20">
        <v>11022.36</v>
      </c>
      <c r="AU23" s="15">
        <f>62012.18-AV23</f>
        <v>56737.22</v>
      </c>
      <c r="AV23" s="20">
        <v>5274.96</v>
      </c>
      <c r="AW23" s="15">
        <f>48279.7-AX23</f>
        <v>35453.259999999995</v>
      </c>
      <c r="AX23" s="20">
        <v>12826.439999999999</v>
      </c>
      <c r="AY23" s="15">
        <f>46880.22-AZ23</f>
        <v>43894.62</v>
      </c>
      <c r="AZ23" s="20">
        <v>2985.6</v>
      </c>
      <c r="BA23" s="15">
        <f>66447.96-BB23</f>
        <v>47794.680000000008</v>
      </c>
      <c r="BB23" s="20">
        <v>18653.28</v>
      </c>
      <c r="BC23" s="15">
        <f>46586.1-BD23</f>
        <v>32045.82</v>
      </c>
      <c r="BD23" s="20">
        <f>9753.96+4786.32</f>
        <v>14540.279999999999</v>
      </c>
      <c r="BE23" s="15">
        <f>50706.68-BF23</f>
        <v>31187.360000000001</v>
      </c>
      <c r="BF23" s="20">
        <f>12923.28+6596.04</f>
        <v>19519.32</v>
      </c>
      <c r="BG23" s="6">
        <f t="shared" si="0"/>
        <v>617834.36999999988</v>
      </c>
      <c r="BH23" s="33"/>
      <c r="BI23" s="15">
        <f>45791.06-BJ23</f>
        <v>36964.939999999995</v>
      </c>
      <c r="BJ23" s="15">
        <f>1579.56+7246.56</f>
        <v>8826.1200000000008</v>
      </c>
      <c r="BK23" s="15">
        <f>18390-BL23</f>
        <v>5183.2800000000007</v>
      </c>
      <c r="BL23" s="15">
        <v>13206.72</v>
      </c>
      <c r="BM23" s="15"/>
      <c r="BN23" s="47">
        <v>4935.4799999999996</v>
      </c>
      <c r="BO23" s="15">
        <v>7863.53</v>
      </c>
      <c r="BP23" s="15">
        <v>29240.37</v>
      </c>
      <c r="BQ23" s="47"/>
      <c r="BR23" s="15">
        <f>13662.48-BS23</f>
        <v>4394.5200000000004</v>
      </c>
      <c r="BS23" s="47">
        <v>9267.9599999999991</v>
      </c>
      <c r="BT23" s="15">
        <f>36577.55-BU23</f>
        <v>12539.510000000002</v>
      </c>
      <c r="BU23" s="47">
        <v>24038.04</v>
      </c>
      <c r="BV23" s="15"/>
      <c r="BW23" s="47">
        <f>7818.72+3581.88</f>
        <v>11400.6</v>
      </c>
      <c r="BX23" s="15">
        <f>17560.32-BY23</f>
        <v>4544.76</v>
      </c>
      <c r="BY23" s="47">
        <v>13015.56</v>
      </c>
      <c r="BZ23" s="15">
        <v>1891.54</v>
      </c>
      <c r="CA23" s="47">
        <v>11182.2</v>
      </c>
      <c r="CB23" s="15"/>
      <c r="CC23" s="47">
        <v>25362.12</v>
      </c>
      <c r="CD23" s="15">
        <f>15945.18-CE23</f>
        <v>6292.02</v>
      </c>
      <c r="CE23" s="47">
        <f>6071.76+3581.4</f>
        <v>9653.16</v>
      </c>
      <c r="CF23" s="15">
        <f t="shared" si="8"/>
        <v>239802.43000000002</v>
      </c>
      <c r="CG23" s="33"/>
      <c r="CH23" s="15">
        <f>21871.8-CI23</f>
        <v>8026.92</v>
      </c>
      <c r="CI23" s="15">
        <v>13844.88</v>
      </c>
      <c r="CJ23" s="15">
        <v>15650.08</v>
      </c>
      <c r="CK23" s="15"/>
      <c r="CL23" s="15">
        <f>22665.36-CM23</f>
        <v>9266.4</v>
      </c>
      <c r="CM23" s="15">
        <f>3486.84+9912.12</f>
        <v>13398.960000000001</v>
      </c>
      <c r="CN23" s="15"/>
      <c r="CO23" s="15"/>
      <c r="CP23" s="15">
        <v>6102.18</v>
      </c>
      <c r="CQ23" s="15"/>
      <c r="CR23" s="15">
        <v>10944</v>
      </c>
      <c r="CS23" s="5">
        <v>15788.76</v>
      </c>
      <c r="CT23" s="15"/>
      <c r="CU23" s="5">
        <v>15788.76</v>
      </c>
      <c r="CV23" s="5">
        <v>26927.87</v>
      </c>
      <c r="CW23" s="5"/>
      <c r="CX23" s="5"/>
      <c r="CY23" s="5"/>
      <c r="CZ23" s="5">
        <v>27990.11</v>
      </c>
      <c r="DA23" s="5"/>
      <c r="DB23" s="5"/>
      <c r="DC23" s="5"/>
      <c r="DD23" s="5">
        <f>[3]Sheet1!$D$107</f>
        <v>5230.4399999999996</v>
      </c>
      <c r="DE23" s="5">
        <f>[3]Sheet1!$O$107+[3]Sheet1!$Q$107</f>
        <v>1020.76</v>
      </c>
      <c r="DF23" s="15">
        <f t="shared" si="9"/>
        <v>169980.12000000002</v>
      </c>
      <c r="DG23" s="74"/>
      <c r="DH23" s="15">
        <v>7320.96</v>
      </c>
      <c r="DI23" s="15">
        <v>3801.84</v>
      </c>
      <c r="DJ23" s="79">
        <f t="shared" si="10"/>
        <v>7.5538350307299856E-2</v>
      </c>
      <c r="DK23" s="15"/>
      <c r="DL23" s="15">
        <v>7965.12</v>
      </c>
      <c r="DM23" s="75">
        <f t="shared" si="11"/>
        <v>1.2904071797854222E-2</v>
      </c>
      <c r="DN23" s="15">
        <v>30811.09</v>
      </c>
      <c r="DO23" s="15">
        <f>42470.41-DN23</f>
        <v>11659.320000000003</v>
      </c>
      <c r="DP23" s="86">
        <f t="shared" si="12"/>
        <v>5.6906593598966423E-2</v>
      </c>
      <c r="DQ23" s="15"/>
      <c r="DR23" s="15"/>
      <c r="DS23" s="15"/>
      <c r="DT23" s="15"/>
      <c r="DU23" s="15"/>
      <c r="DV23" s="5"/>
      <c r="DW23" s="1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15">
        <f t="shared" si="13"/>
        <v>61558.329999999994</v>
      </c>
    </row>
    <row r="24" spans="1:139">
      <c r="A24" s="5" t="s">
        <v>17</v>
      </c>
      <c r="B24" s="6">
        <v>1540227.7</v>
      </c>
      <c r="C24" s="33"/>
      <c r="D24" s="20">
        <f>139878.93+7586.02-3918.48</f>
        <v>143546.46999999997</v>
      </c>
      <c r="E24" s="20">
        <f>764.28+3154.2</f>
        <v>3918.4799999999996</v>
      </c>
      <c r="F24" s="20">
        <f>115242.8+9253.66-2084.28</f>
        <v>122412.18000000001</v>
      </c>
      <c r="G24" s="20">
        <v>2084.2800000000002</v>
      </c>
      <c r="H24" s="20">
        <f>107748.43+6504.82-I24</f>
        <v>109803.647</v>
      </c>
      <c r="I24" s="20">
        <f>1383.123+3066.48</f>
        <v>4449.6030000000001</v>
      </c>
      <c r="J24" s="20">
        <f t="shared" si="1"/>
        <v>375762.29699999996</v>
      </c>
      <c r="K24" s="20">
        <f t="shared" si="2"/>
        <v>10452.363000000001</v>
      </c>
      <c r="L24" s="20">
        <f>108630.11-M24</f>
        <v>104621.27</v>
      </c>
      <c r="M24" s="20">
        <v>4008.84</v>
      </c>
      <c r="N24" s="20">
        <f>96684.31-O24</f>
        <v>94419.67</v>
      </c>
      <c r="O24" s="20">
        <v>2264.64</v>
      </c>
      <c r="P24" s="20">
        <f>92082.2-Q24</f>
        <v>89817.56</v>
      </c>
      <c r="Q24" s="20">
        <v>2264.64</v>
      </c>
      <c r="R24" s="20">
        <f t="shared" si="3"/>
        <v>288858.5</v>
      </c>
      <c r="S24" s="20">
        <f t="shared" si="4"/>
        <v>8538.119999999999</v>
      </c>
      <c r="T24" s="20">
        <f>112229.21-U24</f>
        <v>107889.89000000001</v>
      </c>
      <c r="U24" s="20">
        <v>4339.32</v>
      </c>
      <c r="V24" s="20">
        <f>125030.64-W24</f>
        <v>121823.64</v>
      </c>
      <c r="W24" s="20">
        <v>3207</v>
      </c>
      <c r="X24" s="20">
        <f>110908.72-Y24</f>
        <v>108824.44</v>
      </c>
      <c r="Y24" s="20">
        <v>2084.2800000000002</v>
      </c>
      <c r="Z24" s="20">
        <f t="shared" si="5"/>
        <v>338537.97000000003</v>
      </c>
      <c r="AA24" s="20">
        <f t="shared" si="6"/>
        <v>9630.6</v>
      </c>
      <c r="AB24" s="20">
        <f>44636.38-AC24</f>
        <v>42120.939999999995</v>
      </c>
      <c r="AC24" s="20">
        <v>2515.44</v>
      </c>
      <c r="AD24" s="20">
        <v>142788.18</v>
      </c>
      <c r="AE24" s="20">
        <v>2705.28</v>
      </c>
      <c r="AF24" s="20">
        <f>96281.99-AG24</f>
        <v>93766.55</v>
      </c>
      <c r="AG24" s="20">
        <f>2515.44</f>
        <v>2515.44</v>
      </c>
      <c r="AH24" s="6">
        <f t="shared" si="7"/>
        <v>1318191.68</v>
      </c>
      <c r="AI24" s="20">
        <f>113919.12-AJ24</f>
        <v>110081.51999999999</v>
      </c>
      <c r="AJ24" s="20">
        <f>2264.52+1573.08</f>
        <v>3837.6</v>
      </c>
      <c r="AK24" s="20">
        <f>148943.28-AL24</f>
        <v>146237.4</v>
      </c>
      <c r="AL24" s="20">
        <v>2705.88</v>
      </c>
      <c r="AM24" s="20">
        <f>98721.24+31972.25</f>
        <v>130693.49</v>
      </c>
      <c r="AN24" s="20">
        <f>136410.89-AM24</f>
        <v>5717.4000000000087</v>
      </c>
      <c r="AO24" s="20">
        <f>113759.25-AP24</f>
        <v>109943.97</v>
      </c>
      <c r="AP24" s="20">
        <f>2886.36+928.92</f>
        <v>3815.28</v>
      </c>
      <c r="AQ24" s="20">
        <f>115636-AR24</f>
        <v>112467.76</v>
      </c>
      <c r="AR24" s="20">
        <v>3168.24</v>
      </c>
      <c r="AS24" s="20">
        <f>105700.31-AT24</f>
        <v>104024.87</v>
      </c>
      <c r="AT24" s="20">
        <v>1675.44</v>
      </c>
      <c r="AU24" s="20">
        <f>136194.94-AV24</f>
        <v>119170.18000000001</v>
      </c>
      <c r="AV24" s="20">
        <f>3408.12+13616.64</f>
        <v>17024.759999999998</v>
      </c>
      <c r="AW24" s="20">
        <f>127577.72-AX24</f>
        <v>123579.92</v>
      </c>
      <c r="AX24">
        <f>2139.96+1857.84</f>
        <v>3997.8</v>
      </c>
      <c r="AY24" s="20">
        <f>115134.66-AZ24</f>
        <v>111966.42</v>
      </c>
      <c r="AZ24">
        <v>3168.24</v>
      </c>
      <c r="BA24" s="20">
        <f>132994.32-BB24</f>
        <v>126939.96</v>
      </c>
      <c r="BB24">
        <v>6054.36</v>
      </c>
      <c r="BC24" s="20">
        <f>118057.42-BD24</f>
        <v>116199.45999999999</v>
      </c>
      <c r="BD24">
        <f>928.92+929.04</f>
        <v>1857.96</v>
      </c>
      <c r="BE24" s="20">
        <f>129214.35-BF24</f>
        <v>126792.51000000001</v>
      </c>
      <c r="BF24">
        <f>929.04+1492.8</f>
        <v>2421.84</v>
      </c>
      <c r="BG24" s="6">
        <f t="shared" si="0"/>
        <v>1493542.2600000002</v>
      </c>
      <c r="BH24" s="33"/>
      <c r="BI24" s="15">
        <f>125527.17-BJ24</f>
        <v>117979.89</v>
      </c>
      <c r="BJ24" s="14">
        <f>3914.52+3632.76</f>
        <v>7547.2800000000007</v>
      </c>
      <c r="BK24" s="15">
        <f>16237.45-BL24</f>
        <v>13757.53</v>
      </c>
      <c r="BL24" s="14">
        <v>2479.92</v>
      </c>
      <c r="BM24" s="15"/>
      <c r="BN24" s="14">
        <v>2553.84</v>
      </c>
      <c r="BO24" s="50">
        <v>19021.540000000005</v>
      </c>
      <c r="BP24" s="15">
        <v>79676.95</v>
      </c>
      <c r="BR24" s="15">
        <f>39175.81-BS24</f>
        <v>35343.97</v>
      </c>
      <c r="BS24" s="14">
        <v>3831.84</v>
      </c>
      <c r="BT24" s="15">
        <f>66872.61-BU24</f>
        <v>62816.37</v>
      </c>
      <c r="BU24" s="14">
        <v>4056.24</v>
      </c>
      <c r="BV24" s="15"/>
      <c r="BW24" s="14">
        <v>3334.8</v>
      </c>
      <c r="BX24" s="15">
        <f>30531.09-BY24</f>
        <v>29017.29</v>
      </c>
      <c r="BY24" s="14">
        <v>1513.8</v>
      </c>
      <c r="BZ24" s="15">
        <v>34019.760000000002</v>
      </c>
      <c r="CA24" s="14">
        <v>11031</v>
      </c>
      <c r="CB24" s="15">
        <v>37357.879999999997</v>
      </c>
      <c r="CC24" s="14">
        <f>65044.53-CB24</f>
        <v>27686.65</v>
      </c>
      <c r="CD24" s="15">
        <f>28606.39-CE24</f>
        <v>22961.11</v>
      </c>
      <c r="CE24" s="14">
        <f>3763.68+1881.6</f>
        <v>5645.28</v>
      </c>
      <c r="CF24" s="15">
        <f t="shared" si="8"/>
        <v>521632.94000000006</v>
      </c>
      <c r="CG24" s="33"/>
      <c r="CH24" s="15">
        <f>45694.76-CI24</f>
        <v>34415.120000000003</v>
      </c>
      <c r="CI24" s="50">
        <v>11279.64</v>
      </c>
      <c r="CJ24" s="15"/>
      <c r="CK24" s="50"/>
      <c r="CL24" s="15">
        <f>24021.18-CM24</f>
        <v>20289.18</v>
      </c>
      <c r="CM24" s="50">
        <v>3732</v>
      </c>
      <c r="CN24" s="15">
        <v>11319.55</v>
      </c>
      <c r="CO24" s="50"/>
      <c r="CP24" s="15">
        <v>37484.65</v>
      </c>
      <c r="CQ24" s="50"/>
      <c r="CR24" s="15">
        <v>14120.05</v>
      </c>
      <c r="CS24" s="15">
        <v>5986.56</v>
      </c>
      <c r="CT24" s="15"/>
      <c r="CU24" s="15">
        <v>5986.56</v>
      </c>
      <c r="CV24" s="15">
        <v>30391.13</v>
      </c>
      <c r="CW24" s="15"/>
      <c r="CX24" s="15">
        <v>28825.93</v>
      </c>
      <c r="CY24" s="15"/>
      <c r="CZ24" s="15">
        <v>24022.44</v>
      </c>
      <c r="DA24" s="15"/>
      <c r="DB24" s="15">
        <v>27454.01</v>
      </c>
      <c r="DC24" s="15">
        <v>23361.64</v>
      </c>
      <c r="DD24" s="15">
        <f>[3]Sheet1!$D$121+[3]Sheet1!$F$121</f>
        <v>40542.949999999997</v>
      </c>
      <c r="DE24" s="15">
        <f>[3]Sheet1!$O$121+[3]Sheet1!$Q$121</f>
        <v>749.56000000000006</v>
      </c>
      <c r="DF24" s="15">
        <f t="shared" si="9"/>
        <v>319960.97000000003</v>
      </c>
      <c r="DG24" s="74"/>
      <c r="DH24" s="15">
        <v>5847.36</v>
      </c>
      <c r="DI24" s="50">
        <v>3468</v>
      </c>
      <c r="DJ24" s="80">
        <f t="shared" si="10"/>
        <v>6.3263470251969725E-2</v>
      </c>
      <c r="DK24" s="15">
        <v>50459.26</v>
      </c>
      <c r="DL24" s="50">
        <v>7455.72</v>
      </c>
      <c r="DM24" s="82">
        <f t="shared" si="11"/>
        <v>9.3826465902747402E-2</v>
      </c>
      <c r="DN24" s="15">
        <v>41766.589999999997</v>
      </c>
      <c r="DO24" s="50">
        <f>50426.51-DN24</f>
        <v>8659.9200000000055</v>
      </c>
      <c r="DP24" s="88">
        <f t="shared" si="12"/>
        <v>6.7567064014315295E-2</v>
      </c>
      <c r="DQ24" s="15"/>
      <c r="DR24" s="50"/>
      <c r="DS24" s="15"/>
      <c r="DT24" s="50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>
        <f t="shared" si="13"/>
        <v>117656.85000000002</v>
      </c>
    </row>
    <row r="25" spans="1:139">
      <c r="A25" s="5" t="s">
        <v>18</v>
      </c>
      <c r="B25" s="6">
        <v>17604.36</v>
      </c>
      <c r="C25" s="33"/>
      <c r="D25" s="20"/>
      <c r="E25" s="20"/>
      <c r="F25" s="20"/>
      <c r="G25" s="20"/>
      <c r="H25" s="20"/>
      <c r="I25" s="20"/>
      <c r="J25" s="20">
        <f t="shared" si="1"/>
        <v>0</v>
      </c>
      <c r="K25" s="20">
        <f t="shared" si="2"/>
        <v>0</v>
      </c>
      <c r="L25" s="20"/>
      <c r="M25" s="20"/>
      <c r="N25" s="20"/>
      <c r="O25" s="20"/>
      <c r="P25" s="20"/>
      <c r="Q25" s="20"/>
      <c r="R25" s="20">
        <f t="shared" si="3"/>
        <v>0</v>
      </c>
      <c r="S25" s="20">
        <f t="shared" si="4"/>
        <v>0</v>
      </c>
      <c r="T25" s="20">
        <v>5812.26</v>
      </c>
      <c r="U25" s="20"/>
      <c r="V25" s="20">
        <v>1432.28</v>
      </c>
      <c r="W25" s="20"/>
      <c r="X25" s="20"/>
      <c r="Y25" s="20"/>
      <c r="Z25" s="20">
        <f t="shared" si="5"/>
        <v>7244.54</v>
      </c>
      <c r="AA25" s="20">
        <f t="shared" si="6"/>
        <v>0</v>
      </c>
      <c r="AB25" s="20"/>
      <c r="AC25" s="20"/>
      <c r="AD25" s="20"/>
      <c r="AE25" s="20"/>
      <c r="AF25" s="20"/>
      <c r="AG25" s="20"/>
      <c r="AH25" s="6">
        <f t="shared" si="7"/>
        <v>7244.54</v>
      </c>
      <c r="AI25" s="20">
        <v>4810.9799999999996</v>
      </c>
      <c r="AJ25" s="20"/>
      <c r="AK25" s="20">
        <v>4528.49</v>
      </c>
      <c r="AL25" s="20"/>
      <c r="AM25" s="20">
        <v>3193.16</v>
      </c>
      <c r="AN25" s="20"/>
      <c r="AO25" s="20">
        <v>5430.49</v>
      </c>
      <c r="AP25" s="20"/>
      <c r="AQ25" s="20">
        <v>3483.45</v>
      </c>
      <c r="AR25" s="20"/>
      <c r="AS25" s="20">
        <v>4672.32</v>
      </c>
      <c r="AT25" s="20"/>
      <c r="AU25" s="20">
        <v>5371.3</v>
      </c>
      <c r="AV25" s="20"/>
      <c r="AW25" s="20">
        <v>4041.81</v>
      </c>
      <c r="AX25" s="20"/>
      <c r="AY25" s="20">
        <v>4922.6400000000003</v>
      </c>
      <c r="AZ25" s="20"/>
      <c r="BA25" s="20">
        <v>3698.17</v>
      </c>
      <c r="BB25" s="20"/>
      <c r="BC25" s="20">
        <v>4758.43</v>
      </c>
      <c r="BD25" s="20"/>
      <c r="BE25" s="20">
        <v>5473.9</v>
      </c>
      <c r="BF25" s="20"/>
      <c r="BG25" s="6">
        <f t="shared" si="0"/>
        <v>54385.14</v>
      </c>
      <c r="BH25" s="33"/>
      <c r="BI25" s="15">
        <v>4738.5</v>
      </c>
      <c r="BJ25" s="15"/>
      <c r="BK25" s="15">
        <v>239.45</v>
      </c>
      <c r="BL25" s="15"/>
      <c r="BM25" s="15"/>
      <c r="BN25" s="47">
        <v>14.09</v>
      </c>
      <c r="BO25" s="15"/>
      <c r="BP25" s="15"/>
      <c r="BQ25" s="47"/>
      <c r="BR25" s="15">
        <v>3943.88</v>
      </c>
      <c r="BS25" s="47"/>
      <c r="BT25" s="15"/>
      <c r="BU25" s="47"/>
      <c r="BV25" s="15"/>
      <c r="BW25" s="47"/>
      <c r="BX25" s="15"/>
      <c r="BY25" s="47"/>
      <c r="BZ25" s="15"/>
      <c r="CA25" s="47"/>
      <c r="CB25" s="15"/>
      <c r="CC25" s="47"/>
      <c r="CD25" s="15"/>
      <c r="CE25" s="47"/>
      <c r="CF25" s="15">
        <f t="shared" si="8"/>
        <v>8935.92</v>
      </c>
      <c r="CG25" s="33"/>
      <c r="CH25" s="15">
        <v>5109.0600000000004</v>
      </c>
      <c r="CI25" s="15"/>
      <c r="CJ25" s="15"/>
      <c r="CK25" s="15"/>
      <c r="CL25" s="15">
        <v>5392.59</v>
      </c>
      <c r="CM25" s="15"/>
      <c r="CN25" s="15"/>
      <c r="CO25" s="15"/>
      <c r="CP25" s="15">
        <v>7738.25</v>
      </c>
      <c r="CQ25" s="15"/>
      <c r="CR25" s="15">
        <v>2026.17</v>
      </c>
      <c r="CS25" s="15"/>
      <c r="CT25" s="15"/>
      <c r="CU25" s="15"/>
      <c r="CV25" s="15">
        <v>3879.9</v>
      </c>
      <c r="CW25" s="15"/>
      <c r="CX25" s="15">
        <v>5625.86</v>
      </c>
      <c r="CY25" s="15"/>
      <c r="CZ25" s="15">
        <v>6272.51</v>
      </c>
      <c r="DA25" s="15"/>
      <c r="DB25" s="15">
        <v>699.45</v>
      </c>
      <c r="DC25" s="15">
        <v>4591.22</v>
      </c>
      <c r="DD25" s="15">
        <f>[3]Sheet1!$D$125+[3]Sheet1!$F$125</f>
        <v>5420</v>
      </c>
      <c r="DE25" s="15"/>
      <c r="DF25" s="15">
        <f t="shared" si="9"/>
        <v>46755.009999999995</v>
      </c>
      <c r="DG25" s="74"/>
      <c r="DH25" s="15"/>
      <c r="DI25" s="15">
        <v>0</v>
      </c>
      <c r="DJ25" s="75">
        <f t="shared" si="10"/>
        <v>0</v>
      </c>
      <c r="DK25" s="15">
        <v>5622.42</v>
      </c>
      <c r="DL25" s="15"/>
      <c r="DM25" s="75">
        <f t="shared" si="11"/>
        <v>9.1087279736766728E-3</v>
      </c>
      <c r="DN25" s="15">
        <v>5983.7</v>
      </c>
      <c r="DO25" s="15"/>
      <c r="DP25" s="75">
        <f t="shared" si="12"/>
        <v>8.0176288413070507E-3</v>
      </c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>
        <f t="shared" si="13"/>
        <v>11606.119999999999</v>
      </c>
    </row>
    <row r="26" spans="1:139">
      <c r="A26" s="5" t="s">
        <v>19</v>
      </c>
      <c r="B26" s="6">
        <v>2558387.79</v>
      </c>
      <c r="C26" s="33"/>
      <c r="D26" s="20">
        <v>81173.48</v>
      </c>
      <c r="E26" s="20"/>
      <c r="F26" s="20">
        <v>56694.93</v>
      </c>
      <c r="G26" s="20"/>
      <c r="H26" s="20">
        <v>109587.59</v>
      </c>
      <c r="I26" s="20"/>
      <c r="J26" s="20">
        <f t="shared" si="1"/>
        <v>247456</v>
      </c>
      <c r="K26" s="20">
        <f t="shared" si="2"/>
        <v>0</v>
      </c>
      <c r="L26" s="20">
        <v>112662.94</v>
      </c>
      <c r="M26" s="20"/>
      <c r="N26" s="20">
        <f>159741.06-O26</f>
        <v>159649.23000000001</v>
      </c>
      <c r="O26" s="20">
        <v>91.83</v>
      </c>
      <c r="P26" s="20">
        <v>148247.18</v>
      </c>
      <c r="Q26" s="20"/>
      <c r="R26" s="20">
        <f t="shared" si="3"/>
        <v>420559.35000000003</v>
      </c>
      <c r="S26" s="20">
        <f t="shared" si="4"/>
        <v>91.83</v>
      </c>
      <c r="T26" s="20">
        <v>187262.4</v>
      </c>
      <c r="U26" s="20"/>
      <c r="V26" s="20">
        <v>143840.95000000001</v>
      </c>
      <c r="W26" s="20"/>
      <c r="X26" s="20">
        <v>170239.55</v>
      </c>
      <c r="Y26" s="20"/>
      <c r="Z26" s="20">
        <f t="shared" si="5"/>
        <v>501342.89999999997</v>
      </c>
      <c r="AA26" s="20">
        <f t="shared" si="6"/>
        <v>0</v>
      </c>
      <c r="AB26" s="20">
        <v>54764.82</v>
      </c>
      <c r="AC26" s="20"/>
      <c r="AD26" s="20">
        <v>137728.46</v>
      </c>
      <c r="AE26" s="20"/>
      <c r="AF26" s="20">
        <f>107820.29-AG26</f>
        <v>107820.29</v>
      </c>
      <c r="AG26" s="20"/>
      <c r="AH26" s="6">
        <f t="shared" si="7"/>
        <v>1469763.6500000001</v>
      </c>
      <c r="AI26" s="20">
        <v>166573.76999999999</v>
      </c>
      <c r="AJ26" s="20"/>
      <c r="AK26" s="20">
        <v>172990.13</v>
      </c>
      <c r="AL26" s="20"/>
      <c r="AM26" s="20">
        <v>158486.82999999999</v>
      </c>
      <c r="AN26" s="20"/>
      <c r="AO26" s="20">
        <v>161682.07999999999</v>
      </c>
      <c r="AP26" s="20"/>
      <c r="AQ26" s="20">
        <v>165688.74</v>
      </c>
      <c r="AR26" s="20"/>
      <c r="AS26" s="20">
        <v>171291.51</v>
      </c>
      <c r="AT26" s="20"/>
      <c r="AU26" s="20">
        <f>188665.21-AV26</f>
        <v>179361.34</v>
      </c>
      <c r="AV26" s="20">
        <v>9303.8700000000008</v>
      </c>
      <c r="AW26" s="20">
        <v>197323.13</v>
      </c>
      <c r="AX26" s="20"/>
      <c r="AY26" s="20">
        <v>208701.94</v>
      </c>
      <c r="AZ26" s="20"/>
      <c r="BA26" s="20">
        <v>216943.2</v>
      </c>
      <c r="BB26" s="20"/>
      <c r="BC26" s="20">
        <v>197079.74</v>
      </c>
      <c r="BD26" s="20"/>
      <c r="BE26" s="20">
        <v>193263.39</v>
      </c>
      <c r="BF26" s="20"/>
      <c r="BG26" s="6">
        <f t="shared" si="0"/>
        <v>2198689.67</v>
      </c>
      <c r="BH26" s="33"/>
      <c r="BI26" s="15">
        <v>179345.86</v>
      </c>
      <c r="BJ26" s="15"/>
      <c r="BK26" s="15">
        <v>4688.3599999999997</v>
      </c>
      <c r="BL26" s="15"/>
      <c r="BM26" s="15"/>
      <c r="BN26" s="47">
        <v>2314.71</v>
      </c>
      <c r="BO26" s="15">
        <v>10361.65</v>
      </c>
      <c r="BP26" s="15"/>
      <c r="BQ26" s="47"/>
      <c r="BR26" s="15">
        <v>126737.67</v>
      </c>
      <c r="BS26" s="47"/>
      <c r="BT26" s="15"/>
      <c r="BU26" s="47"/>
      <c r="BV26" s="15">
        <f>71991.01+33055.97</f>
        <v>105046.98</v>
      </c>
      <c r="BW26" s="47"/>
      <c r="BX26" s="15"/>
      <c r="BY26" s="47"/>
      <c r="BZ26" s="15"/>
      <c r="CA26" s="47"/>
      <c r="CB26" s="15"/>
      <c r="CC26" s="47"/>
      <c r="CD26" s="15"/>
      <c r="CE26" s="47"/>
      <c r="CF26" s="15">
        <f t="shared" si="8"/>
        <v>428495.22999999992</v>
      </c>
      <c r="CG26" s="33"/>
      <c r="CH26" s="15">
        <v>47489.16</v>
      </c>
      <c r="CI26" s="15"/>
      <c r="CJ26" s="15"/>
      <c r="CK26" s="15"/>
      <c r="CL26" s="15">
        <v>88099.25</v>
      </c>
      <c r="CM26" s="15"/>
      <c r="CN26" s="15"/>
      <c r="CO26" s="15"/>
      <c r="CP26" s="15">
        <v>248397.72</v>
      </c>
      <c r="CQ26" s="15"/>
      <c r="CR26" s="15">
        <v>70795.86</v>
      </c>
      <c r="CS26" s="15"/>
      <c r="CT26" s="15"/>
      <c r="CU26" s="15"/>
      <c r="CV26" s="15">
        <v>157639.21</v>
      </c>
      <c r="CW26" s="15"/>
      <c r="CX26" s="15">
        <v>158111.53</v>
      </c>
      <c r="CY26" s="15"/>
      <c r="CZ26" s="15">
        <v>191553.74</v>
      </c>
      <c r="DA26" s="15"/>
      <c r="DB26" s="15">
        <v>54786.96</v>
      </c>
      <c r="DC26" s="15">
        <v>114643.36</v>
      </c>
      <c r="DD26" s="15">
        <f>[3]Sheet1!$D$164+[3]Sheet1!$F$164</f>
        <v>78175.490000000005</v>
      </c>
      <c r="DE26" s="15"/>
      <c r="DF26" s="15">
        <f t="shared" si="9"/>
        <v>1209692.2799999998</v>
      </c>
      <c r="DG26" s="74"/>
      <c r="DH26" s="15">
        <v>0</v>
      </c>
      <c r="DI26" s="15">
        <v>0</v>
      </c>
      <c r="DJ26" s="75">
        <f t="shared" si="10"/>
        <v>0</v>
      </c>
      <c r="DK26" s="15">
        <v>69850.47</v>
      </c>
      <c r="DL26" s="15">
        <v>100000</v>
      </c>
      <c r="DM26" s="79">
        <f t="shared" si="11"/>
        <v>0.27517007399502891</v>
      </c>
      <c r="DN26" s="15">
        <v>178574.58</v>
      </c>
      <c r="DO26" s="15"/>
      <c r="DP26" s="79">
        <f t="shared" si="12"/>
        <v>0.23927414524997795</v>
      </c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>
        <f t="shared" si="13"/>
        <v>348425.05</v>
      </c>
    </row>
    <row r="27" spans="1:139">
      <c r="A27" s="5" t="s">
        <v>20</v>
      </c>
      <c r="B27" s="6">
        <v>43360.369999999995</v>
      </c>
      <c r="C27" s="33"/>
      <c r="D27" s="20"/>
      <c r="E27" s="20"/>
      <c r="F27" s="20"/>
      <c r="G27" s="20"/>
      <c r="H27" s="20"/>
      <c r="I27" s="20"/>
      <c r="J27" s="20">
        <f t="shared" si="1"/>
        <v>0</v>
      </c>
      <c r="K27" s="20">
        <f t="shared" si="2"/>
        <v>0</v>
      </c>
      <c r="L27" s="20"/>
      <c r="M27" s="20"/>
      <c r="N27" s="20">
        <v>2410.59</v>
      </c>
      <c r="O27" s="20"/>
      <c r="P27" s="20">
        <v>266.39999999999998</v>
      </c>
      <c r="Q27" s="20"/>
      <c r="R27" s="20">
        <f t="shared" si="3"/>
        <v>2676.9900000000002</v>
      </c>
      <c r="S27" s="20">
        <f t="shared" si="4"/>
        <v>0</v>
      </c>
      <c r="T27" s="20">
        <v>1078.3599999999999</v>
      </c>
      <c r="U27" s="20"/>
      <c r="V27" s="20">
        <v>3145.28</v>
      </c>
      <c r="W27" s="20"/>
      <c r="X27" s="20">
        <v>1201.0899999999999</v>
      </c>
      <c r="Y27" s="20"/>
      <c r="Z27" s="20">
        <f t="shared" si="5"/>
        <v>5424.7300000000005</v>
      </c>
      <c r="AA27" s="20">
        <f t="shared" si="6"/>
        <v>0</v>
      </c>
      <c r="AB27" s="20"/>
      <c r="AC27" s="20"/>
      <c r="AD27" s="20">
        <v>3087.02</v>
      </c>
      <c r="AE27" s="20"/>
      <c r="AF27" s="20">
        <v>7832.45</v>
      </c>
      <c r="AG27" s="20"/>
      <c r="AH27" s="6">
        <f t="shared" si="7"/>
        <v>19021.190000000002</v>
      </c>
      <c r="AI27" s="20">
        <v>3678.82</v>
      </c>
      <c r="AJ27" s="20"/>
      <c r="AK27" s="20">
        <v>2106.15</v>
      </c>
      <c r="AL27" s="20"/>
      <c r="AM27" s="20">
        <v>7794.15</v>
      </c>
      <c r="AN27" s="20"/>
      <c r="AO27" s="20">
        <v>3368.2</v>
      </c>
      <c r="AP27" s="20"/>
      <c r="AQ27" s="20">
        <v>6364.41</v>
      </c>
      <c r="AR27" s="20"/>
      <c r="AS27" s="20">
        <v>4537.26</v>
      </c>
      <c r="AT27" s="20"/>
      <c r="AU27" s="20">
        <f>2437.07-AV27</f>
        <v>1968.7500000000002</v>
      </c>
      <c r="AV27" s="20">
        <v>468.32</v>
      </c>
      <c r="AW27" s="20">
        <v>4382.9799999999996</v>
      </c>
      <c r="AX27" s="20"/>
      <c r="AY27" s="20">
        <v>13726.97</v>
      </c>
      <c r="AZ27" s="20"/>
      <c r="BA27" s="20">
        <v>9143.25</v>
      </c>
      <c r="BB27" s="20"/>
      <c r="BC27" s="20">
        <v>15797.54</v>
      </c>
      <c r="BD27" s="20"/>
      <c r="BE27" s="20">
        <v>13884.24</v>
      </c>
      <c r="BF27" s="20"/>
      <c r="BG27" s="6">
        <f t="shared" si="0"/>
        <v>87221.04</v>
      </c>
      <c r="BH27" s="33"/>
      <c r="BI27" s="15">
        <v>5697.58</v>
      </c>
      <c r="BJ27" s="15"/>
      <c r="BK27" s="15"/>
      <c r="BL27" s="15"/>
      <c r="BM27" s="15"/>
      <c r="BN27" s="47"/>
      <c r="BO27" s="15"/>
      <c r="BP27" s="15"/>
      <c r="BQ27" s="47"/>
      <c r="BR27" s="15">
        <v>551.92999999999995</v>
      </c>
      <c r="BS27" s="47"/>
      <c r="BT27" s="15">
        <v>9034.08</v>
      </c>
      <c r="BU27" s="47"/>
      <c r="BV27" s="15"/>
      <c r="BW27" s="47"/>
      <c r="BX27" s="15"/>
      <c r="BY27" s="47"/>
      <c r="BZ27" s="15"/>
      <c r="CA27" s="47"/>
      <c r="CB27" s="15"/>
      <c r="CC27" s="47"/>
      <c r="CD27" s="15"/>
      <c r="CE27" s="47"/>
      <c r="CF27" s="15">
        <f t="shared" si="8"/>
        <v>15283.59</v>
      </c>
      <c r="CG27" s="33"/>
      <c r="CH27" s="15">
        <v>2807.98</v>
      </c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>
        <f t="shared" si="9"/>
        <v>2807.98</v>
      </c>
      <c r="DG27" s="74"/>
      <c r="DH27" s="15"/>
      <c r="DI27" s="15"/>
      <c r="DJ27" s="75">
        <f t="shared" si="10"/>
        <v>0</v>
      </c>
      <c r="DK27" s="15"/>
      <c r="DL27" s="15"/>
      <c r="DM27" s="75">
        <f t="shared" si="11"/>
        <v>0</v>
      </c>
      <c r="DN27" s="15"/>
      <c r="DO27" s="15"/>
      <c r="DP27" s="75">
        <f t="shared" si="12"/>
        <v>0</v>
      </c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>
        <f t="shared" si="13"/>
        <v>0</v>
      </c>
    </row>
    <row r="28" spans="1:139">
      <c r="A28" s="5" t="s">
        <v>21</v>
      </c>
      <c r="B28" s="6">
        <v>4979.5599999999995</v>
      </c>
      <c r="C28" s="33"/>
      <c r="D28" s="20">
        <v>3284.09</v>
      </c>
      <c r="E28" s="20"/>
      <c r="F28" s="20">
        <v>2394</v>
      </c>
      <c r="G28" s="20"/>
      <c r="H28" s="20">
        <v>1273.0899999999999</v>
      </c>
      <c r="I28" s="20"/>
      <c r="J28" s="20">
        <f t="shared" si="1"/>
        <v>6951.18</v>
      </c>
      <c r="K28" s="20">
        <f t="shared" si="2"/>
        <v>0</v>
      </c>
      <c r="L28" s="20"/>
      <c r="M28" s="20"/>
      <c r="N28" s="20">
        <v>1812.6</v>
      </c>
      <c r="O28" s="20"/>
      <c r="P28" s="20"/>
      <c r="Q28" s="20"/>
      <c r="R28" s="20">
        <f t="shared" si="3"/>
        <v>1812.6</v>
      </c>
      <c r="S28" s="20">
        <f t="shared" si="4"/>
        <v>0</v>
      </c>
      <c r="T28" s="20">
        <v>1128.5999999999999</v>
      </c>
      <c r="U28" s="20"/>
      <c r="V28" s="20">
        <v>2599.1999999999998</v>
      </c>
      <c r="W28" s="20"/>
      <c r="X28" s="20"/>
      <c r="Y28" s="20"/>
      <c r="Z28" s="20">
        <f t="shared" si="5"/>
        <v>3727.7999999999997</v>
      </c>
      <c r="AA28" s="20">
        <f t="shared" si="6"/>
        <v>0</v>
      </c>
      <c r="AB28" s="20"/>
      <c r="AC28" s="20"/>
      <c r="AD28" s="20">
        <v>1624.5</v>
      </c>
      <c r="AE28" s="20"/>
      <c r="AF28" s="20">
        <v>1504.8</v>
      </c>
      <c r="AG28" s="20"/>
      <c r="AH28" s="6">
        <f t="shared" si="7"/>
        <v>15620.880000000001</v>
      </c>
      <c r="AI28" s="20">
        <v>2684.7</v>
      </c>
      <c r="AJ28" s="20"/>
      <c r="AK28" s="20">
        <v>1666.36</v>
      </c>
      <c r="AL28" s="20"/>
      <c r="AM28" s="20"/>
      <c r="AN28" s="20"/>
      <c r="AO28" s="20">
        <v>4794.6499999999996</v>
      </c>
      <c r="AP28" s="20"/>
      <c r="AQ28" s="20">
        <v>2199.0500000000002</v>
      </c>
      <c r="AR28" s="20"/>
      <c r="AS28" s="20">
        <v>2631.65</v>
      </c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6">
        <f t="shared" si="0"/>
        <v>13976.409999999998</v>
      </c>
      <c r="BH28" s="33"/>
      <c r="BI28" s="15"/>
      <c r="BJ28" s="15"/>
      <c r="BK28" s="15"/>
      <c r="BL28" s="15"/>
      <c r="BM28" s="15"/>
      <c r="BN28" s="47"/>
      <c r="BO28" s="15"/>
      <c r="BP28" s="15"/>
      <c r="BQ28" s="47"/>
      <c r="BR28" s="15"/>
      <c r="BS28" s="47"/>
      <c r="BT28" s="15"/>
      <c r="BU28" s="47"/>
      <c r="BV28" s="15"/>
      <c r="BW28" s="47"/>
      <c r="BX28" s="15"/>
      <c r="BY28" s="47"/>
      <c r="BZ28" s="15"/>
      <c r="CA28" s="47"/>
      <c r="CB28" s="15"/>
      <c r="CC28" s="47"/>
      <c r="CD28" s="15"/>
      <c r="CE28" s="47"/>
      <c r="CF28" s="15">
        <f t="shared" si="8"/>
        <v>0</v>
      </c>
      <c r="CG28" s="33"/>
      <c r="CH28" s="15">
        <v>651.95000000000005</v>
      </c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>
        <f t="shared" si="9"/>
        <v>651.95000000000005</v>
      </c>
      <c r="DG28" s="74"/>
      <c r="DH28" s="15"/>
      <c r="DI28" s="15"/>
      <c r="DJ28" s="75">
        <f t="shared" si="10"/>
        <v>0</v>
      </c>
      <c r="DK28" s="15"/>
      <c r="DL28" s="15"/>
      <c r="DM28" s="75">
        <f t="shared" si="11"/>
        <v>0</v>
      </c>
      <c r="DN28" s="15"/>
      <c r="DO28" s="15"/>
      <c r="DP28" s="75">
        <f t="shared" si="12"/>
        <v>0</v>
      </c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>
        <f t="shared" si="13"/>
        <v>0</v>
      </c>
    </row>
    <row r="29" spans="1:139">
      <c r="A29" s="5" t="s">
        <v>22</v>
      </c>
      <c r="B29" s="6">
        <v>121416.04</v>
      </c>
      <c r="C29" s="33"/>
      <c r="D29" s="20">
        <v>12224.22</v>
      </c>
      <c r="E29" s="20"/>
      <c r="F29" s="20">
        <v>14038.68</v>
      </c>
      <c r="G29" s="20"/>
      <c r="H29" s="20">
        <v>12517.64</v>
      </c>
      <c r="I29" s="20"/>
      <c r="J29" s="20">
        <f t="shared" si="1"/>
        <v>38780.54</v>
      </c>
      <c r="K29" s="20">
        <f t="shared" si="2"/>
        <v>0</v>
      </c>
      <c r="L29" s="20">
        <v>10972.54</v>
      </c>
      <c r="M29" s="20"/>
      <c r="N29" s="20">
        <v>4879.2299999999996</v>
      </c>
      <c r="O29" s="20"/>
      <c r="P29" s="20">
        <v>11976.69</v>
      </c>
      <c r="Q29" s="20"/>
      <c r="R29" s="20">
        <f t="shared" si="3"/>
        <v>27828.46</v>
      </c>
      <c r="S29" s="20">
        <f t="shared" si="4"/>
        <v>0</v>
      </c>
      <c r="T29" s="20">
        <v>5391.67</v>
      </c>
      <c r="U29" s="20"/>
      <c r="V29" s="20">
        <v>8241.06</v>
      </c>
      <c r="W29" s="20"/>
      <c r="X29" s="20">
        <v>9691.99</v>
      </c>
      <c r="Y29" s="20"/>
      <c r="Z29" s="20">
        <f t="shared" si="5"/>
        <v>23324.720000000001</v>
      </c>
      <c r="AA29" s="20">
        <f t="shared" si="6"/>
        <v>0</v>
      </c>
      <c r="AB29" s="20"/>
      <c r="AC29" s="20"/>
      <c r="AD29" s="20">
        <v>5744.74</v>
      </c>
      <c r="AE29" s="20"/>
      <c r="AF29" s="20">
        <v>18328.8</v>
      </c>
      <c r="AG29" s="20"/>
      <c r="AH29" s="6">
        <f t="shared" si="7"/>
        <v>114007.26000000001</v>
      </c>
      <c r="AI29" s="20">
        <v>16786.68</v>
      </c>
      <c r="AJ29" s="20"/>
      <c r="AK29" s="20">
        <v>11502.06</v>
      </c>
      <c r="AL29" s="20"/>
      <c r="AM29" s="20">
        <v>13627.9</v>
      </c>
      <c r="AN29" s="20"/>
      <c r="AO29" s="20">
        <v>12627.72</v>
      </c>
      <c r="AP29" s="20"/>
      <c r="AQ29" s="20">
        <v>15539.55</v>
      </c>
      <c r="AR29" s="20"/>
      <c r="AS29" s="20">
        <v>16969.12</v>
      </c>
      <c r="AT29" s="20"/>
      <c r="AU29" s="20">
        <f>13907.92-AV29</f>
        <v>11792.69</v>
      </c>
      <c r="AV29" s="20">
        <v>2115.23</v>
      </c>
      <c r="AW29" s="20">
        <v>11531.57</v>
      </c>
      <c r="AX29" s="20"/>
      <c r="AY29" s="20">
        <v>13787.03</v>
      </c>
      <c r="AZ29" s="20"/>
      <c r="BA29" s="20">
        <v>9664.16</v>
      </c>
      <c r="BB29" s="20"/>
      <c r="BC29" s="20">
        <v>12607.63</v>
      </c>
      <c r="BD29" s="20"/>
      <c r="BE29" s="20">
        <v>23948.47</v>
      </c>
      <c r="BF29" s="20"/>
      <c r="BG29" s="6">
        <f t="shared" si="0"/>
        <v>172499.81</v>
      </c>
      <c r="BH29" s="33"/>
      <c r="BI29" s="15">
        <v>20921.18</v>
      </c>
      <c r="BJ29" s="15"/>
      <c r="BK29" s="15"/>
      <c r="BL29" s="15"/>
      <c r="BM29" s="15"/>
      <c r="BN29" s="47"/>
      <c r="BO29" s="15"/>
      <c r="BP29" s="15"/>
      <c r="BQ29" s="47"/>
      <c r="BR29" s="15">
        <v>2607</v>
      </c>
      <c r="BS29" s="47"/>
      <c r="BT29" s="15">
        <v>6270.71</v>
      </c>
      <c r="BU29" s="47"/>
      <c r="BV29" s="15"/>
      <c r="BW29" s="47"/>
      <c r="BX29" s="15"/>
      <c r="BY29" s="47"/>
      <c r="BZ29" s="15"/>
      <c r="CA29" s="47"/>
      <c r="CB29" s="15"/>
      <c r="CC29" s="47"/>
      <c r="CD29" s="15"/>
      <c r="CE29" s="47"/>
      <c r="CF29" s="15">
        <f t="shared" si="8"/>
        <v>29798.89</v>
      </c>
      <c r="CG29" s="33"/>
      <c r="CH29" s="15">
        <v>12404.19</v>
      </c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>
        <f t="shared" si="9"/>
        <v>12404.19</v>
      </c>
      <c r="DG29" s="74"/>
      <c r="DH29" s="15"/>
      <c r="DI29" s="15"/>
      <c r="DJ29" s="75">
        <f t="shared" si="10"/>
        <v>0</v>
      </c>
      <c r="DK29" s="15"/>
      <c r="DL29" s="15"/>
      <c r="DM29" s="75">
        <f t="shared" si="11"/>
        <v>0</v>
      </c>
      <c r="DN29" s="15">
        <v>3314.85</v>
      </c>
      <c r="DO29" s="15"/>
      <c r="DP29" s="75">
        <f t="shared" si="12"/>
        <v>4.4416058566784222E-3</v>
      </c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>
        <f t="shared" si="13"/>
        <v>3314.85</v>
      </c>
    </row>
    <row r="30" spans="1:139">
      <c r="A30" s="5" t="s">
        <v>23</v>
      </c>
      <c r="B30" s="6">
        <v>27028.410000000003</v>
      </c>
      <c r="C30" s="33"/>
      <c r="D30" s="20"/>
      <c r="E30" s="20"/>
      <c r="F30" s="20"/>
      <c r="G30" s="20"/>
      <c r="H30" s="20"/>
      <c r="I30" s="20"/>
      <c r="J30" s="20">
        <f t="shared" si="1"/>
        <v>0</v>
      </c>
      <c r="K30" s="20">
        <f t="shared" si="2"/>
        <v>0</v>
      </c>
      <c r="L30" s="20">
        <v>6285.58</v>
      </c>
      <c r="M30" s="20"/>
      <c r="N30" s="20"/>
      <c r="O30" s="20"/>
      <c r="P30" s="20"/>
      <c r="Q30" s="20"/>
      <c r="R30" s="20">
        <f t="shared" si="3"/>
        <v>6285.58</v>
      </c>
      <c r="S30" s="20">
        <f t="shared" si="4"/>
        <v>0</v>
      </c>
      <c r="T30" s="20"/>
      <c r="U30" s="20"/>
      <c r="V30" s="20"/>
      <c r="W30" s="20"/>
      <c r="X30" s="20"/>
      <c r="Y30" s="20"/>
      <c r="Z30" s="20">
        <f t="shared" si="5"/>
        <v>0</v>
      </c>
      <c r="AA30" s="20">
        <f t="shared" si="6"/>
        <v>0</v>
      </c>
      <c r="AB30" s="20"/>
      <c r="AC30" s="20"/>
      <c r="AD30" s="20">
        <v>5833.38</v>
      </c>
      <c r="AE30" s="20"/>
      <c r="AF30" s="20"/>
      <c r="AG30" s="20"/>
      <c r="AH30" s="6">
        <f t="shared" si="7"/>
        <v>12118.96</v>
      </c>
      <c r="AI30" s="20">
        <v>2984.52</v>
      </c>
      <c r="AJ30" s="20"/>
      <c r="AK30" s="20">
        <v>728.94</v>
      </c>
      <c r="AL30" s="20"/>
      <c r="AM30" s="20">
        <v>7027.56</v>
      </c>
      <c r="AN30" s="20"/>
      <c r="AO30" s="20"/>
      <c r="AP30" s="20"/>
      <c r="AQ30" s="20"/>
      <c r="AR30" s="20"/>
      <c r="AS30" s="20">
        <v>4245.8100000000004</v>
      </c>
      <c r="AT30" s="20"/>
      <c r="AU30" s="20"/>
      <c r="AV30" s="20"/>
      <c r="AW30" s="20"/>
      <c r="AX30" s="20"/>
      <c r="AY30" s="20"/>
      <c r="AZ30" s="20"/>
      <c r="BA30" s="20">
        <v>11246.48</v>
      </c>
      <c r="BB30" s="20"/>
      <c r="BC30" s="20">
        <v>11615</v>
      </c>
      <c r="BD30" s="20"/>
      <c r="BE30" s="20">
        <v>10931.76</v>
      </c>
      <c r="BF30" s="20"/>
      <c r="BG30" s="6">
        <f t="shared" si="0"/>
        <v>48780.07</v>
      </c>
      <c r="BH30" s="33"/>
      <c r="BI30" s="15"/>
      <c r="BJ30" s="15"/>
      <c r="BK30" s="15"/>
      <c r="BL30" s="15"/>
      <c r="BM30" s="15"/>
      <c r="BN30" s="47"/>
      <c r="BO30" s="15"/>
      <c r="BP30" s="15"/>
      <c r="BQ30" s="47"/>
      <c r="BR30" s="15"/>
      <c r="BS30" s="47"/>
      <c r="BT30" s="15"/>
      <c r="BU30" s="47"/>
      <c r="BV30" s="15"/>
      <c r="BW30" s="47"/>
      <c r="BX30" s="15"/>
      <c r="BY30" s="47"/>
      <c r="BZ30" s="15"/>
      <c r="CA30" s="47"/>
      <c r="CB30" s="15"/>
      <c r="CC30" s="47"/>
      <c r="CD30" s="15"/>
      <c r="CE30" s="47"/>
      <c r="CF30" s="15">
        <f t="shared" si="8"/>
        <v>0</v>
      </c>
      <c r="CG30" s="33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>
        <f t="shared" si="9"/>
        <v>0</v>
      </c>
      <c r="DG30" s="74"/>
      <c r="DH30" s="15"/>
      <c r="DI30" s="15"/>
      <c r="DJ30" s="75">
        <f t="shared" si="10"/>
        <v>0</v>
      </c>
      <c r="DK30" s="15"/>
      <c r="DL30" s="15"/>
      <c r="DM30" s="75">
        <f t="shared" si="11"/>
        <v>0</v>
      </c>
      <c r="DN30" s="15"/>
      <c r="DO30" s="15"/>
      <c r="DP30" s="75">
        <f t="shared" si="12"/>
        <v>0</v>
      </c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>
        <f t="shared" si="13"/>
        <v>0</v>
      </c>
    </row>
    <row r="31" spans="1:139">
      <c r="A31" s="5" t="s">
        <v>24</v>
      </c>
      <c r="B31" s="6">
        <v>21582.5</v>
      </c>
      <c r="C31" s="33"/>
      <c r="D31" s="20"/>
      <c r="E31" s="20"/>
      <c r="F31" s="20"/>
      <c r="G31" s="20"/>
      <c r="H31" s="20"/>
      <c r="I31" s="20"/>
      <c r="J31" s="20">
        <f t="shared" si="1"/>
        <v>0</v>
      </c>
      <c r="K31" s="20">
        <f t="shared" si="2"/>
        <v>0</v>
      </c>
      <c r="L31" s="20"/>
      <c r="M31" s="20"/>
      <c r="N31" s="20"/>
      <c r="O31" s="20"/>
      <c r="P31" s="20"/>
      <c r="Q31" s="20"/>
      <c r="R31" s="20">
        <f t="shared" si="3"/>
        <v>0</v>
      </c>
      <c r="S31" s="20">
        <f t="shared" si="4"/>
        <v>0</v>
      </c>
      <c r="T31" s="20"/>
      <c r="U31" s="20"/>
      <c r="V31" s="20"/>
      <c r="W31" s="20"/>
      <c r="X31" s="20"/>
      <c r="Y31" s="20"/>
      <c r="Z31" s="20">
        <f t="shared" si="5"/>
        <v>0</v>
      </c>
      <c r="AA31" s="20">
        <f t="shared" si="6"/>
        <v>0</v>
      </c>
      <c r="AB31" s="20"/>
      <c r="AC31" s="20"/>
      <c r="AD31" s="20"/>
      <c r="AE31" s="20"/>
      <c r="AF31" s="20"/>
      <c r="AG31" s="20"/>
      <c r="AH31" s="6">
        <f t="shared" si="7"/>
        <v>0</v>
      </c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>
        <v>1680.84</v>
      </c>
      <c r="BD31" s="20"/>
      <c r="BE31" s="20">
        <v>2311.16</v>
      </c>
      <c r="BF31" s="20"/>
      <c r="BG31" s="6">
        <f t="shared" si="0"/>
        <v>3992</v>
      </c>
      <c r="BH31" s="33"/>
      <c r="BI31" s="15">
        <v>1400.7</v>
      </c>
      <c r="BJ31" s="15"/>
      <c r="BK31" s="15"/>
      <c r="BL31" s="15"/>
      <c r="BM31" s="15"/>
      <c r="BN31" s="47"/>
      <c r="BO31" s="15"/>
      <c r="BP31" s="15"/>
      <c r="BQ31" s="47"/>
      <c r="BR31" s="15"/>
      <c r="BS31" s="47"/>
      <c r="BT31" s="15"/>
      <c r="BU31" s="47"/>
      <c r="BV31" s="15"/>
      <c r="BW31" s="47"/>
      <c r="BX31" s="15"/>
      <c r="BY31" s="47"/>
      <c r="BZ31" s="15"/>
      <c r="CA31" s="47"/>
      <c r="CB31" s="15"/>
      <c r="CC31" s="47"/>
      <c r="CD31" s="15"/>
      <c r="CE31" s="47"/>
      <c r="CF31" s="15">
        <f t="shared" si="8"/>
        <v>1400.7</v>
      </c>
      <c r="CG31" s="33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>
        <f t="shared" si="9"/>
        <v>0</v>
      </c>
      <c r="DG31" s="74"/>
      <c r="DH31" s="15"/>
      <c r="DI31" s="15"/>
      <c r="DJ31" s="75">
        <f t="shared" si="10"/>
        <v>0</v>
      </c>
      <c r="DK31" s="15"/>
      <c r="DL31" s="15"/>
      <c r="DM31" s="75">
        <f t="shared" si="11"/>
        <v>0</v>
      </c>
      <c r="DN31" s="15"/>
      <c r="DO31" s="15"/>
      <c r="DP31" s="75">
        <f t="shared" si="12"/>
        <v>0</v>
      </c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>
        <f t="shared" si="13"/>
        <v>0</v>
      </c>
    </row>
    <row r="32" spans="1:139">
      <c r="A32" s="5" t="s">
        <v>25</v>
      </c>
      <c r="B32" s="6">
        <v>743935.99999999988</v>
      </c>
      <c r="C32" s="33"/>
      <c r="D32" s="20">
        <v>22415.38</v>
      </c>
      <c r="E32" s="20"/>
      <c r="F32" s="20">
        <v>8649.32</v>
      </c>
      <c r="G32" s="20"/>
      <c r="H32" s="20">
        <v>21353.7</v>
      </c>
      <c r="I32" s="20"/>
      <c r="J32" s="20">
        <f t="shared" si="1"/>
        <v>52418.400000000001</v>
      </c>
      <c r="K32" s="20">
        <f t="shared" si="2"/>
        <v>0</v>
      </c>
      <c r="L32" s="20">
        <v>9029.51</v>
      </c>
      <c r="M32" s="20"/>
      <c r="N32" s="20">
        <v>8617.64</v>
      </c>
      <c r="O32" s="20"/>
      <c r="P32" s="20">
        <v>25429.14</v>
      </c>
      <c r="Q32" s="20"/>
      <c r="R32" s="20">
        <f t="shared" si="3"/>
        <v>43076.29</v>
      </c>
      <c r="S32" s="20">
        <f t="shared" si="4"/>
        <v>0</v>
      </c>
      <c r="T32" s="20">
        <v>3599.05</v>
      </c>
      <c r="U32" s="20"/>
      <c r="V32" s="20">
        <v>21132.9</v>
      </c>
      <c r="W32" s="20"/>
      <c r="X32" s="20">
        <v>25130.57</v>
      </c>
      <c r="Y32" s="20"/>
      <c r="Z32" s="20">
        <f t="shared" si="5"/>
        <v>49862.520000000004</v>
      </c>
      <c r="AA32" s="20">
        <f t="shared" si="6"/>
        <v>0</v>
      </c>
      <c r="AB32" s="20">
        <v>2823.78</v>
      </c>
      <c r="AC32" s="20"/>
      <c r="AD32" s="20">
        <v>3087.66</v>
      </c>
      <c r="AE32" s="20"/>
      <c r="AF32" s="20">
        <v>2649.71</v>
      </c>
      <c r="AG32" s="20"/>
      <c r="AH32" s="6">
        <f t="shared" si="7"/>
        <v>153918.36000000002</v>
      </c>
      <c r="AI32" s="20">
        <v>4324.82</v>
      </c>
      <c r="AJ32" s="20"/>
      <c r="AK32" s="20">
        <v>3328.46</v>
      </c>
      <c r="AL32" s="20"/>
      <c r="AM32" s="20">
        <v>6888.84</v>
      </c>
      <c r="AN32" s="20"/>
      <c r="AO32" s="20">
        <v>3182</v>
      </c>
      <c r="AP32" s="20"/>
      <c r="AQ32" s="20">
        <v>3872.96</v>
      </c>
      <c r="AR32" s="20"/>
      <c r="AS32" s="20">
        <v>2733.39</v>
      </c>
      <c r="AT32" s="20"/>
      <c r="AU32" s="20">
        <v>2454.09</v>
      </c>
      <c r="AV32" s="20"/>
      <c r="AW32" s="20">
        <v>8129.92</v>
      </c>
      <c r="AX32" s="20"/>
      <c r="AY32" s="20">
        <v>4936.3500000000004</v>
      </c>
      <c r="AZ32" s="20"/>
      <c r="BA32" s="20">
        <v>3872.96</v>
      </c>
      <c r="BB32" s="20"/>
      <c r="BC32" s="20">
        <v>5115.9799999999996</v>
      </c>
      <c r="BD32" s="20"/>
      <c r="BE32" s="20">
        <v>4964.5200000000004</v>
      </c>
      <c r="BF32" s="20"/>
      <c r="BG32" s="6">
        <f t="shared" si="0"/>
        <v>53804.289999999994</v>
      </c>
      <c r="BH32" s="33"/>
      <c r="BI32" s="15">
        <v>1839.63</v>
      </c>
      <c r="BJ32" s="15"/>
      <c r="BK32" s="15"/>
      <c r="BL32" s="15"/>
      <c r="BM32" s="15"/>
      <c r="BN32" s="47"/>
      <c r="BO32" s="15"/>
      <c r="BP32" s="15"/>
      <c r="BQ32" s="47"/>
      <c r="BR32" s="15">
        <v>3335.63</v>
      </c>
      <c r="BS32" s="47"/>
      <c r="BT32" s="15"/>
      <c r="BU32" s="47"/>
      <c r="BV32" s="15">
        <f>1601.1+711.6</f>
        <v>2312.6999999999998</v>
      </c>
      <c r="BW32" s="47"/>
      <c r="BX32" s="15"/>
      <c r="BY32" s="47"/>
      <c r="BZ32" s="15">
        <v>10120.450000000001</v>
      </c>
      <c r="CA32" s="47"/>
      <c r="CB32" s="15"/>
      <c r="CC32" s="47"/>
      <c r="CD32" s="15"/>
      <c r="CE32" s="47"/>
      <c r="CF32" s="15">
        <f t="shared" si="8"/>
        <v>17608.41</v>
      </c>
      <c r="CG32" s="33"/>
      <c r="CH32" s="15"/>
      <c r="CI32" s="15"/>
      <c r="CJ32" s="15"/>
      <c r="CK32" s="15"/>
      <c r="CL32" s="15">
        <v>853.29</v>
      </c>
      <c r="CM32" s="15"/>
      <c r="CN32" s="15"/>
      <c r="CO32" s="15"/>
      <c r="CP32" s="15">
        <v>4277.07</v>
      </c>
      <c r="CQ32" s="15"/>
      <c r="CR32">
        <v>1072.3</v>
      </c>
      <c r="CS32" s="15"/>
      <c r="CT32" s="15"/>
      <c r="CU32" s="15"/>
      <c r="CV32" s="15">
        <v>4124.24</v>
      </c>
      <c r="CW32" s="15"/>
      <c r="CX32" s="15">
        <v>3934.62</v>
      </c>
      <c r="CY32" s="15"/>
      <c r="CZ32" s="15">
        <v>3507.97</v>
      </c>
      <c r="DA32" s="15"/>
      <c r="DB32" s="15">
        <v>1327.34</v>
      </c>
      <c r="DC32" s="15">
        <v>1422.15</v>
      </c>
      <c r="DD32" s="15">
        <f>[3]Sheet1!$D$168+[3]Sheet1!$F$168</f>
        <v>3602.7799999999997</v>
      </c>
      <c r="DE32" s="15"/>
      <c r="DF32" s="15">
        <f t="shared" si="9"/>
        <v>24121.760000000002</v>
      </c>
      <c r="DG32" s="74"/>
      <c r="DH32" s="15">
        <v>0</v>
      </c>
      <c r="DI32" s="15"/>
      <c r="DJ32" s="75">
        <f t="shared" si="10"/>
        <v>0</v>
      </c>
      <c r="DK32" s="15">
        <v>2929.65</v>
      </c>
      <c r="DL32" s="15"/>
      <c r="DM32" s="75">
        <f t="shared" si="11"/>
        <v>4.7462453726476971E-3</v>
      </c>
      <c r="DN32" s="15">
        <v>3177.92</v>
      </c>
      <c r="DO32" s="15"/>
      <c r="DP32" s="75">
        <f t="shared" si="12"/>
        <v>4.2581317658583326E-3</v>
      </c>
      <c r="DQ32" s="15"/>
      <c r="DR32" s="15"/>
      <c r="DS32" s="15"/>
      <c r="DT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>
        <f t="shared" si="13"/>
        <v>6107.57</v>
      </c>
    </row>
    <row r="33" spans="1:139">
      <c r="A33" s="5" t="s">
        <v>26</v>
      </c>
      <c r="B33" s="6">
        <v>59653.100000000006</v>
      </c>
      <c r="C33" s="33"/>
      <c r="D33" s="20">
        <v>855.5</v>
      </c>
      <c r="E33" s="20"/>
      <c r="F33" s="20">
        <v>1521.89</v>
      </c>
      <c r="G33" s="20"/>
      <c r="H33" s="20">
        <v>4118.76</v>
      </c>
      <c r="I33" s="20"/>
      <c r="J33" s="20">
        <f t="shared" si="1"/>
        <v>6496.1500000000005</v>
      </c>
      <c r="K33" s="20">
        <f t="shared" si="2"/>
        <v>0</v>
      </c>
      <c r="L33" s="20">
        <v>2382.42</v>
      </c>
      <c r="M33" s="20"/>
      <c r="N33" s="20">
        <v>4808.97</v>
      </c>
      <c r="O33" s="20"/>
      <c r="P33" s="20">
        <v>3270.78</v>
      </c>
      <c r="Q33" s="20"/>
      <c r="R33" s="20">
        <f t="shared" si="3"/>
        <v>10462.17</v>
      </c>
      <c r="S33" s="20">
        <f t="shared" si="4"/>
        <v>0</v>
      </c>
      <c r="T33" s="20">
        <v>5299.17</v>
      </c>
      <c r="U33" s="20"/>
      <c r="V33" s="20"/>
      <c r="W33" s="20"/>
      <c r="X33" s="20"/>
      <c r="Y33" s="20"/>
      <c r="Z33" s="20">
        <f t="shared" si="5"/>
        <v>5299.17</v>
      </c>
      <c r="AA33" s="20">
        <f t="shared" si="6"/>
        <v>0</v>
      </c>
      <c r="AB33" s="20"/>
      <c r="AC33" s="20"/>
      <c r="AD33" s="20"/>
      <c r="AE33" s="20"/>
      <c r="AF33" s="20"/>
      <c r="AG33" s="20"/>
      <c r="AH33" s="6">
        <f t="shared" si="7"/>
        <v>22257.489999999998</v>
      </c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6">
        <f t="shared" si="0"/>
        <v>0</v>
      </c>
      <c r="BH33" s="33"/>
      <c r="BI33" s="15"/>
      <c r="BJ33" s="15"/>
      <c r="BK33" s="15"/>
      <c r="BL33" s="15"/>
      <c r="BM33" s="15"/>
      <c r="BN33" s="47"/>
      <c r="BO33" s="15"/>
      <c r="BP33" s="15"/>
      <c r="BQ33" s="47"/>
      <c r="BR33" s="15"/>
      <c r="BS33" s="47"/>
      <c r="BT33" s="15"/>
      <c r="BU33" s="47"/>
      <c r="BV33" s="15"/>
      <c r="BW33" s="47"/>
      <c r="BX33" s="15"/>
      <c r="BY33" s="47"/>
      <c r="BZ33" s="15"/>
      <c r="CA33" s="47"/>
      <c r="CB33" s="15"/>
      <c r="CC33" s="47"/>
      <c r="CD33" s="15"/>
      <c r="CE33" s="47"/>
      <c r="CF33" s="15">
        <f t="shared" si="8"/>
        <v>0</v>
      </c>
      <c r="CG33" s="33"/>
      <c r="CH33" s="15">
        <v>406.31</v>
      </c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>
        <f t="shared" si="9"/>
        <v>406.31</v>
      </c>
      <c r="DG33" s="74"/>
      <c r="DH33" s="15"/>
      <c r="DI33" s="15"/>
      <c r="DJ33" s="75">
        <f t="shared" si="10"/>
        <v>0</v>
      </c>
      <c r="DK33" s="15"/>
      <c r="DL33" s="15"/>
      <c r="DM33" s="75">
        <f t="shared" si="11"/>
        <v>0</v>
      </c>
      <c r="DN33" s="15"/>
      <c r="DO33" s="15"/>
      <c r="DP33" s="75">
        <f t="shared" si="12"/>
        <v>0</v>
      </c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>
        <f t="shared" si="13"/>
        <v>0</v>
      </c>
    </row>
    <row r="34" spans="1:139">
      <c r="A34" s="5" t="s">
        <v>27</v>
      </c>
      <c r="B34" s="6">
        <v>2115.19</v>
      </c>
      <c r="C34" s="33"/>
      <c r="D34" s="20"/>
      <c r="E34" s="20"/>
      <c r="F34" s="20"/>
      <c r="G34" s="20"/>
      <c r="H34" s="20"/>
      <c r="I34" s="20"/>
      <c r="J34" s="20">
        <f t="shared" si="1"/>
        <v>0</v>
      </c>
      <c r="K34" s="20">
        <f t="shared" si="2"/>
        <v>0</v>
      </c>
      <c r="L34" s="20"/>
      <c r="M34" s="20"/>
      <c r="N34" s="20"/>
      <c r="O34" s="20"/>
      <c r="P34" s="20"/>
      <c r="Q34" s="20"/>
      <c r="R34" s="20">
        <f t="shared" si="3"/>
        <v>0</v>
      </c>
      <c r="S34" s="20">
        <f t="shared" si="4"/>
        <v>0</v>
      </c>
      <c r="T34" s="20"/>
      <c r="U34" s="20"/>
      <c r="V34" s="20"/>
      <c r="W34" s="20"/>
      <c r="X34" s="20"/>
      <c r="Y34" s="20"/>
      <c r="Z34" s="20">
        <f t="shared" si="5"/>
        <v>0</v>
      </c>
      <c r="AA34" s="20">
        <f t="shared" si="6"/>
        <v>0</v>
      </c>
      <c r="AB34" s="20"/>
      <c r="AC34" s="20"/>
      <c r="AD34" s="20"/>
      <c r="AE34" s="20"/>
      <c r="AF34" s="20"/>
      <c r="AG34" s="20"/>
      <c r="AH34" s="6">
        <f t="shared" si="7"/>
        <v>0</v>
      </c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6">
        <f t="shared" si="0"/>
        <v>0</v>
      </c>
      <c r="BH34" s="33"/>
      <c r="BI34" s="15"/>
      <c r="BJ34" s="15"/>
      <c r="BK34" s="15"/>
      <c r="BL34" s="15"/>
      <c r="BM34" s="15"/>
      <c r="BN34" s="47"/>
      <c r="BO34" s="15"/>
      <c r="BP34" s="15"/>
      <c r="BQ34" s="47"/>
      <c r="BR34" s="15"/>
      <c r="BS34" s="47"/>
      <c r="BT34" s="15"/>
      <c r="BU34" s="47"/>
      <c r="BV34" s="15"/>
      <c r="BW34" s="47"/>
      <c r="BX34" s="15"/>
      <c r="BY34" s="47"/>
      <c r="BZ34" s="15"/>
      <c r="CA34" s="47"/>
      <c r="CB34" s="15"/>
      <c r="CC34" s="47"/>
      <c r="CD34" s="15"/>
      <c r="CE34" s="47"/>
      <c r="CF34" s="15">
        <f t="shared" si="8"/>
        <v>0</v>
      </c>
      <c r="CG34" s="33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>
        <f t="shared" si="9"/>
        <v>0</v>
      </c>
      <c r="DG34" s="74"/>
      <c r="DH34" s="15"/>
      <c r="DI34" s="15"/>
      <c r="DJ34" s="75">
        <f t="shared" si="10"/>
        <v>0</v>
      </c>
      <c r="DK34" s="15"/>
      <c r="DL34" s="15"/>
      <c r="DM34" s="75">
        <f t="shared" si="11"/>
        <v>0</v>
      </c>
      <c r="DN34" s="15"/>
      <c r="DO34" s="15"/>
      <c r="DP34" s="75">
        <f t="shared" si="12"/>
        <v>0</v>
      </c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>
        <f t="shared" si="13"/>
        <v>0</v>
      </c>
    </row>
    <row r="35" spans="1:139">
      <c r="A35" s="5" t="s">
        <v>8306</v>
      </c>
      <c r="B35" s="6"/>
      <c r="C35" s="33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6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>
        <v>6220.2</v>
      </c>
      <c r="BB35" s="20"/>
      <c r="BC35" s="20">
        <v>18836.09</v>
      </c>
      <c r="BD35" s="20"/>
      <c r="BE35" s="20">
        <v>5092.9799999999996</v>
      </c>
      <c r="BF35" s="20"/>
      <c r="BG35" s="6">
        <f t="shared" si="0"/>
        <v>30149.27</v>
      </c>
      <c r="BH35" s="33"/>
      <c r="BI35" s="15">
        <v>7610.2</v>
      </c>
      <c r="BJ35" s="15"/>
      <c r="BK35" s="15"/>
      <c r="BL35" s="15"/>
      <c r="BM35" s="15"/>
      <c r="BN35" s="47"/>
      <c r="BO35" s="15"/>
      <c r="BP35" s="15"/>
      <c r="BQ35" s="47"/>
      <c r="BR35" s="15"/>
      <c r="BS35" s="47"/>
      <c r="BT35" s="15"/>
      <c r="BU35" s="47"/>
      <c r="BV35" s="15"/>
      <c r="BW35" s="47"/>
      <c r="BX35" s="15"/>
      <c r="BY35" s="47"/>
      <c r="BZ35" s="15"/>
      <c r="CA35" s="47"/>
      <c r="CB35" s="15"/>
      <c r="CC35" s="47"/>
      <c r="CD35" s="15"/>
      <c r="CE35" s="47"/>
      <c r="CF35" s="15">
        <f t="shared" si="8"/>
        <v>7610.2</v>
      </c>
      <c r="CG35" s="33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>
        <f t="shared" si="9"/>
        <v>0</v>
      </c>
      <c r="DG35" s="74"/>
      <c r="DH35" s="15"/>
      <c r="DI35" s="15"/>
      <c r="DJ35" s="75">
        <f t="shared" si="10"/>
        <v>0</v>
      </c>
      <c r="DK35" s="15"/>
      <c r="DL35" s="15"/>
      <c r="DM35" s="75">
        <f t="shared" si="11"/>
        <v>0</v>
      </c>
      <c r="DN35" s="15"/>
      <c r="DO35" s="15"/>
      <c r="DP35" s="75">
        <f t="shared" si="12"/>
        <v>0</v>
      </c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>
        <f t="shared" si="13"/>
        <v>0</v>
      </c>
    </row>
    <row r="36" spans="1:139">
      <c r="A36" s="5" t="s">
        <v>28</v>
      </c>
      <c r="B36" s="6">
        <v>19491.53</v>
      </c>
      <c r="C36" s="33"/>
      <c r="D36" s="20">
        <v>2790.89</v>
      </c>
      <c r="E36" s="20"/>
      <c r="F36" s="20"/>
      <c r="G36" s="20"/>
      <c r="H36" s="20">
        <v>4199.5200000000004</v>
      </c>
      <c r="I36" s="20"/>
      <c r="J36" s="20">
        <f t="shared" si="1"/>
        <v>6990.41</v>
      </c>
      <c r="K36" s="20">
        <f t="shared" si="2"/>
        <v>0</v>
      </c>
      <c r="L36" s="20">
        <v>4038</v>
      </c>
      <c r="M36" s="20"/>
      <c r="N36" s="20">
        <v>5895.48</v>
      </c>
      <c r="O36" s="20"/>
      <c r="P36" s="20">
        <v>969.12</v>
      </c>
      <c r="Q36" s="20"/>
      <c r="R36" s="20">
        <f t="shared" si="3"/>
        <v>10902.6</v>
      </c>
      <c r="S36" s="20">
        <f t="shared" si="4"/>
        <v>0</v>
      </c>
      <c r="T36" s="20"/>
      <c r="U36" s="20"/>
      <c r="V36" s="20">
        <v>2866.98</v>
      </c>
      <c r="W36" s="20"/>
      <c r="X36" s="20">
        <v>4522.5600000000004</v>
      </c>
      <c r="Y36" s="20"/>
      <c r="Z36" s="20">
        <f t="shared" si="5"/>
        <v>7389.5400000000009</v>
      </c>
      <c r="AA36" s="20">
        <f t="shared" si="6"/>
        <v>0</v>
      </c>
      <c r="AB36" s="20"/>
      <c r="AC36" s="20"/>
      <c r="AD36" s="20">
        <v>3876.48</v>
      </c>
      <c r="AE36" s="20"/>
      <c r="AF36" s="20">
        <v>4926.3599999999997</v>
      </c>
      <c r="AG36" s="20"/>
      <c r="AH36" s="6">
        <f t="shared" si="7"/>
        <v>34085.39</v>
      </c>
      <c r="AI36" s="20">
        <v>5572.44</v>
      </c>
      <c r="AJ36" s="20"/>
      <c r="AK36" s="20">
        <v>5596.64</v>
      </c>
      <c r="AL36" s="20"/>
      <c r="AM36" s="20">
        <v>5788.16</v>
      </c>
      <c r="AN36" s="20"/>
      <c r="AO36" s="20">
        <v>5107.2</v>
      </c>
      <c r="AP36" s="20"/>
      <c r="AQ36" s="20">
        <v>5362.56</v>
      </c>
      <c r="AR36" s="20"/>
      <c r="AS36" s="20">
        <v>5788.16</v>
      </c>
      <c r="AT36" s="20"/>
      <c r="AU36" s="20">
        <f>6384-AV36</f>
        <v>5958.4</v>
      </c>
      <c r="AV36" s="20">
        <v>425.6</v>
      </c>
      <c r="AW36" s="20">
        <v>5617.92</v>
      </c>
      <c r="AX36" s="20"/>
      <c r="AY36" s="20"/>
      <c r="AZ36" s="20"/>
      <c r="BA36" s="20"/>
      <c r="BB36" s="20"/>
      <c r="BC36" s="20"/>
      <c r="BD36" s="20"/>
      <c r="BE36" s="20"/>
      <c r="BF36" s="20"/>
      <c r="BG36" s="6">
        <f t="shared" si="0"/>
        <v>45217.08</v>
      </c>
      <c r="BH36" s="33"/>
      <c r="BI36" s="15"/>
      <c r="BJ36" s="15"/>
      <c r="BK36" s="15"/>
      <c r="BL36" s="15"/>
      <c r="BM36" s="15"/>
      <c r="BN36" s="47"/>
      <c r="BO36" s="15"/>
      <c r="BP36" s="15"/>
      <c r="BQ36" s="47"/>
      <c r="BR36" s="15"/>
      <c r="BS36" s="47"/>
      <c r="BT36" s="15"/>
      <c r="BU36" s="47"/>
      <c r="BV36" s="15"/>
      <c r="BW36" s="47"/>
      <c r="BX36" s="15"/>
      <c r="BY36" s="47"/>
      <c r="BZ36" s="15"/>
      <c r="CA36" s="47"/>
      <c r="CB36" s="15"/>
      <c r="CC36" s="47"/>
      <c r="CD36" s="15"/>
      <c r="CE36" s="47"/>
      <c r="CF36" s="15">
        <f t="shared" si="8"/>
        <v>0</v>
      </c>
      <c r="CG36" s="33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>
        <f t="shared" si="9"/>
        <v>0</v>
      </c>
      <c r="DG36" s="74"/>
      <c r="DH36" s="15"/>
      <c r="DI36" s="15"/>
      <c r="DJ36" s="75">
        <f t="shared" si="10"/>
        <v>0</v>
      </c>
      <c r="DK36" s="15"/>
      <c r="DL36" s="15"/>
      <c r="DM36" s="75">
        <f t="shared" si="11"/>
        <v>0</v>
      </c>
      <c r="DN36" s="15"/>
      <c r="DO36" s="15"/>
      <c r="DP36" s="75">
        <f t="shared" si="12"/>
        <v>0</v>
      </c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>
        <f t="shared" si="13"/>
        <v>0</v>
      </c>
    </row>
    <row r="37" spans="1:139">
      <c r="A37" s="5" t="s">
        <v>29</v>
      </c>
      <c r="B37" s="6">
        <v>52241.930000000008</v>
      </c>
      <c r="C37" s="33"/>
      <c r="D37" s="20">
        <v>8831.84</v>
      </c>
      <c r="E37" s="20"/>
      <c r="F37" s="20">
        <v>9713.1299999999992</v>
      </c>
      <c r="G37" s="20"/>
      <c r="H37" s="20">
        <v>8928.2999999999993</v>
      </c>
      <c r="I37" s="20"/>
      <c r="J37" s="20">
        <f t="shared" si="1"/>
        <v>27473.27</v>
      </c>
      <c r="K37" s="20">
        <f t="shared" si="2"/>
        <v>0</v>
      </c>
      <c r="L37" s="20">
        <v>2534.0300000000002</v>
      </c>
      <c r="M37" s="20"/>
      <c r="N37" s="20">
        <v>13945.8</v>
      </c>
      <c r="O37" s="20"/>
      <c r="P37" s="20">
        <v>5746</v>
      </c>
      <c r="Q37" s="20"/>
      <c r="R37" s="20">
        <f t="shared" si="3"/>
        <v>22225.829999999998</v>
      </c>
      <c r="S37" s="20">
        <f t="shared" si="4"/>
        <v>0</v>
      </c>
      <c r="T37" s="20">
        <v>10324.68</v>
      </c>
      <c r="U37" s="20"/>
      <c r="V37" s="20">
        <v>4957.88</v>
      </c>
      <c r="W37" s="20"/>
      <c r="X37" s="20">
        <v>8542.2800000000007</v>
      </c>
      <c r="Y37" s="20"/>
      <c r="Z37" s="20">
        <f t="shared" si="5"/>
        <v>23824.840000000004</v>
      </c>
      <c r="AA37" s="20">
        <f t="shared" si="6"/>
        <v>0</v>
      </c>
      <c r="AB37" s="20"/>
      <c r="AC37" s="20"/>
      <c r="AD37" s="20">
        <v>10168.25</v>
      </c>
      <c r="AE37" s="20"/>
      <c r="AF37" s="20">
        <v>10136.15</v>
      </c>
      <c r="AG37" s="20"/>
      <c r="AH37" s="6">
        <f t="shared" si="7"/>
        <v>93828.34</v>
      </c>
      <c r="AI37" s="20">
        <v>8229.43</v>
      </c>
      <c r="AJ37" s="20"/>
      <c r="AK37" s="20">
        <v>15280.76</v>
      </c>
      <c r="AL37" s="20"/>
      <c r="AM37" s="20">
        <v>10637.5</v>
      </c>
      <c r="AN37" s="20"/>
      <c r="AO37" s="20">
        <v>15036.65</v>
      </c>
      <c r="AP37" s="20"/>
      <c r="AQ37" s="20">
        <v>15840.24</v>
      </c>
      <c r="AR37" s="20"/>
      <c r="AS37" s="20">
        <v>14378.91</v>
      </c>
      <c r="AT37" s="20"/>
      <c r="AU37" s="20">
        <f>17343.98-AV37</f>
        <v>13180.98</v>
      </c>
      <c r="AV37" s="20">
        <v>4163</v>
      </c>
      <c r="AW37" s="20">
        <v>13903.81</v>
      </c>
      <c r="AX37" s="20"/>
      <c r="AY37" s="20">
        <v>6936.9</v>
      </c>
      <c r="AZ37" s="20"/>
      <c r="BA37" s="20">
        <v>11751.86</v>
      </c>
      <c r="BB37" s="20"/>
      <c r="BC37" s="20">
        <v>9271.1299999999992</v>
      </c>
      <c r="BD37" s="20"/>
      <c r="BE37" s="20">
        <v>7416.9</v>
      </c>
      <c r="BF37" s="20"/>
      <c r="BG37" s="6">
        <f t="shared" si="0"/>
        <v>146028.06999999998</v>
      </c>
      <c r="BH37" s="33"/>
      <c r="BI37" s="15">
        <v>9271.1299999999992</v>
      </c>
      <c r="BJ37" s="15"/>
      <c r="BK37" s="15"/>
      <c r="BL37" s="15"/>
      <c r="BM37" s="15"/>
      <c r="BN37" s="47"/>
      <c r="BO37" s="15"/>
      <c r="BP37" s="15">
        <v>2669.7</v>
      </c>
      <c r="BQ37" s="47"/>
      <c r="BR37" s="15"/>
      <c r="BS37" s="47"/>
      <c r="BT37" s="15"/>
      <c r="BU37" s="47"/>
      <c r="BV37" s="15"/>
      <c r="BW37" s="47"/>
      <c r="BX37" s="15"/>
      <c r="BY37" s="47"/>
      <c r="BZ37" s="15"/>
      <c r="CA37" s="47"/>
      <c r="CB37" s="15"/>
      <c r="CC37" s="47"/>
      <c r="CD37" s="15"/>
      <c r="CE37" s="47"/>
      <c r="CF37" s="15">
        <f t="shared" si="8"/>
        <v>11940.829999999998</v>
      </c>
      <c r="CG37" s="33"/>
      <c r="CH37" s="15"/>
      <c r="CI37" s="15"/>
      <c r="CJ37" s="15">
        <v>1551.96</v>
      </c>
      <c r="CK37" s="15"/>
      <c r="CL37" s="15"/>
      <c r="CM37" s="15"/>
      <c r="CN37" s="15"/>
      <c r="CO37" s="15"/>
      <c r="CP37" s="15">
        <v>14757.23</v>
      </c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>
        <f t="shared" si="9"/>
        <v>16309.189999999999</v>
      </c>
      <c r="DG37" s="74"/>
      <c r="DH37" s="15"/>
      <c r="DI37" s="15"/>
      <c r="DJ37" s="75">
        <f t="shared" si="10"/>
        <v>0</v>
      </c>
      <c r="DK37" s="15"/>
      <c r="DL37" s="15"/>
      <c r="DM37" s="75">
        <f t="shared" si="11"/>
        <v>0</v>
      </c>
      <c r="DN37" s="15">
        <v>699.45</v>
      </c>
      <c r="DO37" s="15"/>
      <c r="DP37" s="75">
        <f t="shared" si="12"/>
        <v>9.3720114528673178E-4</v>
      </c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>
        <f t="shared" si="13"/>
        <v>699.45</v>
      </c>
    </row>
    <row r="38" spans="1:139">
      <c r="A38" s="5" t="s">
        <v>30</v>
      </c>
      <c r="B38" s="6">
        <v>138043.72</v>
      </c>
      <c r="C38" s="33"/>
      <c r="D38" s="20">
        <f>11233.09+1502.88</f>
        <v>12735.970000000001</v>
      </c>
      <c r="E38" s="20"/>
      <c r="F38" s="20">
        <f>8126.75+1379.28</f>
        <v>9506.0300000000007</v>
      </c>
      <c r="G38" s="20"/>
      <c r="H38" s="20">
        <f>10970.32+1379.28</f>
        <v>12349.6</v>
      </c>
      <c r="I38" s="20"/>
      <c r="J38" s="20">
        <f t="shared" si="1"/>
        <v>34591.599999999999</v>
      </c>
      <c r="K38" s="20">
        <f t="shared" si="2"/>
        <v>0</v>
      </c>
      <c r="L38" s="20">
        <v>4565.92</v>
      </c>
      <c r="M38" s="20"/>
      <c r="N38" s="20">
        <v>1379.28</v>
      </c>
      <c r="O38" s="20"/>
      <c r="P38" s="20">
        <v>3282.84</v>
      </c>
      <c r="Q38" s="20"/>
      <c r="R38" s="20">
        <f t="shared" si="3"/>
        <v>9228.0400000000009</v>
      </c>
      <c r="S38" s="20">
        <f t="shared" si="4"/>
        <v>0</v>
      </c>
      <c r="T38" s="20">
        <v>5009.92</v>
      </c>
      <c r="U38" s="20"/>
      <c r="V38" s="20">
        <v>4198.54</v>
      </c>
      <c r="W38" s="20"/>
      <c r="X38" s="20">
        <v>8862</v>
      </c>
      <c r="Y38" s="20"/>
      <c r="Z38" s="20">
        <f t="shared" si="5"/>
        <v>18070.46</v>
      </c>
      <c r="AA38" s="20">
        <f t="shared" si="6"/>
        <v>0</v>
      </c>
      <c r="AB38" s="20"/>
      <c r="AC38" s="20"/>
      <c r="AD38" s="20">
        <v>3182.2</v>
      </c>
      <c r="AE38" s="20"/>
      <c r="AF38" s="20"/>
      <c r="AG38" s="20"/>
      <c r="AH38" s="6">
        <f t="shared" si="7"/>
        <v>65072.299999999996</v>
      </c>
      <c r="AI38" s="20">
        <v>13640.35</v>
      </c>
      <c r="AJ38" s="20"/>
      <c r="AK38" s="20">
        <v>11791.58</v>
      </c>
      <c r="AL38" s="20"/>
      <c r="AM38" s="20"/>
      <c r="AN38" s="20"/>
      <c r="AO38" s="20">
        <v>12464.34</v>
      </c>
      <c r="AP38" s="20"/>
      <c r="AQ38" s="20">
        <v>9506.7000000000007</v>
      </c>
      <c r="AR38" s="20"/>
      <c r="AS38" s="20">
        <v>14541.73</v>
      </c>
      <c r="AT38" s="20"/>
      <c r="AU38" s="20">
        <f>18146.58-AV38</f>
        <v>15505.140000000001</v>
      </c>
      <c r="AV38" s="20">
        <v>2641.44</v>
      </c>
      <c r="AW38" s="20">
        <v>20717.099999999999</v>
      </c>
      <c r="AX38" s="20"/>
      <c r="AY38" s="20">
        <v>14773.01</v>
      </c>
      <c r="AZ38" s="20"/>
      <c r="BA38" s="20">
        <v>12802.86</v>
      </c>
      <c r="BB38" s="20"/>
      <c r="BC38" s="20">
        <v>2854.08</v>
      </c>
      <c r="BD38" s="20"/>
      <c r="BE38" s="20">
        <v>1050.46</v>
      </c>
      <c r="BF38" s="20"/>
      <c r="BG38" s="6">
        <f t="shared" si="0"/>
        <v>132288.78999999998</v>
      </c>
      <c r="BH38" s="33"/>
      <c r="BI38" s="15">
        <v>4983.66</v>
      </c>
      <c r="BJ38" s="15"/>
      <c r="BK38" s="15"/>
      <c r="BL38" s="15"/>
      <c r="BM38" s="15"/>
      <c r="BN38" s="47"/>
      <c r="BO38" s="15"/>
      <c r="BP38" s="15">
        <v>5298.48</v>
      </c>
      <c r="BQ38" s="47"/>
      <c r="BR38" s="15"/>
      <c r="BS38" s="47"/>
      <c r="BT38" s="15">
        <v>1346.64</v>
      </c>
      <c r="BU38" s="47"/>
      <c r="BV38" s="15">
        <f>497.2+1325.92</f>
        <v>1823.1200000000001</v>
      </c>
      <c r="BW38" s="47"/>
      <c r="BX38" s="15"/>
      <c r="BY38" s="47"/>
      <c r="BZ38" s="15"/>
      <c r="CA38" s="47"/>
      <c r="CB38" s="15"/>
      <c r="CC38" s="47"/>
      <c r="CD38" s="15"/>
      <c r="CE38" s="47"/>
      <c r="CF38" s="15">
        <f t="shared" si="8"/>
        <v>13451.9</v>
      </c>
      <c r="CG38" s="33"/>
      <c r="CH38" s="15"/>
      <c r="CI38" s="15"/>
      <c r="CJ38" s="15">
        <v>7916.6</v>
      </c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>
        <f t="shared" si="9"/>
        <v>7916.6</v>
      </c>
      <c r="DG38" s="74"/>
      <c r="DH38" s="15"/>
      <c r="DI38" s="15"/>
      <c r="DJ38" s="75">
        <f t="shared" si="10"/>
        <v>0</v>
      </c>
      <c r="DK38" s="15"/>
      <c r="DL38" s="15"/>
      <c r="DM38" s="75">
        <f t="shared" si="11"/>
        <v>0</v>
      </c>
      <c r="DN38" s="15">
        <v>1440.98</v>
      </c>
      <c r="DO38" s="15"/>
      <c r="DP38" s="75">
        <f t="shared" si="12"/>
        <v>1.9307857692976978E-3</v>
      </c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>
        <f t="shared" si="13"/>
        <v>1440.98</v>
      </c>
    </row>
    <row r="39" spans="1:139">
      <c r="A39" s="5" t="s">
        <v>31</v>
      </c>
      <c r="B39" s="6">
        <v>228742.96999999997</v>
      </c>
      <c r="C39" s="33"/>
      <c r="D39" s="20">
        <f>8716.6+5054.85</f>
        <v>13771.45</v>
      </c>
      <c r="E39" s="20"/>
      <c r="F39" s="20">
        <f>9976.79+3008.4</f>
        <v>12985.19</v>
      </c>
      <c r="G39" s="20"/>
      <c r="H39" s="20">
        <f>10042.66+5114.28</f>
        <v>15156.939999999999</v>
      </c>
      <c r="I39" s="20"/>
      <c r="J39" s="20">
        <f t="shared" si="1"/>
        <v>41913.58</v>
      </c>
      <c r="K39" s="20">
        <f t="shared" si="2"/>
        <v>0</v>
      </c>
      <c r="L39" s="20">
        <v>13635.62</v>
      </c>
      <c r="M39" s="20"/>
      <c r="N39" s="20">
        <v>20249.12</v>
      </c>
      <c r="O39" s="20"/>
      <c r="P39" s="20">
        <v>20370.73</v>
      </c>
      <c r="Q39" s="20"/>
      <c r="R39" s="20">
        <f t="shared" si="3"/>
        <v>54255.47</v>
      </c>
      <c r="S39" s="20">
        <f t="shared" si="4"/>
        <v>0</v>
      </c>
      <c r="T39" s="20">
        <v>19837.43</v>
      </c>
      <c r="U39" s="20"/>
      <c r="V39" s="20">
        <v>29657.7</v>
      </c>
      <c r="W39" s="20"/>
      <c r="X39" s="20">
        <v>17049.88</v>
      </c>
      <c r="Y39" s="20"/>
      <c r="Z39" s="20">
        <f t="shared" si="5"/>
        <v>66545.010000000009</v>
      </c>
      <c r="AA39" s="20">
        <f t="shared" si="6"/>
        <v>0</v>
      </c>
      <c r="AB39" s="20"/>
      <c r="AC39" s="20"/>
      <c r="AD39" s="20">
        <v>12545</v>
      </c>
      <c r="AE39" s="20"/>
      <c r="AF39" s="20">
        <v>4584.53</v>
      </c>
      <c r="AG39" s="20"/>
      <c r="AH39" s="6">
        <f t="shared" si="7"/>
        <v>179843.59000000003</v>
      </c>
      <c r="AI39" s="20"/>
      <c r="AJ39" s="20"/>
      <c r="AK39" s="20">
        <v>12069.25</v>
      </c>
      <c r="AL39" s="20"/>
      <c r="AM39" s="20">
        <v>5890.28</v>
      </c>
      <c r="AN39" s="20"/>
      <c r="AO39" s="20">
        <v>9505.35</v>
      </c>
      <c r="AP39" s="20"/>
      <c r="AQ39" s="20">
        <v>7338.1</v>
      </c>
      <c r="AR39" s="20"/>
      <c r="AS39" s="20">
        <v>13903.99</v>
      </c>
      <c r="AT39" s="20"/>
      <c r="AU39" s="20">
        <f>14786.75-AV39</f>
        <v>11850.09</v>
      </c>
      <c r="AV39" s="20">
        <v>2936.66</v>
      </c>
      <c r="AW39" s="20">
        <v>12248.15</v>
      </c>
      <c r="AX39" s="20"/>
      <c r="AY39" s="20">
        <v>18745.82</v>
      </c>
      <c r="AZ39" s="20"/>
      <c r="BA39" s="20">
        <v>23398.97</v>
      </c>
      <c r="BB39" s="20"/>
      <c r="BC39" s="20">
        <v>11271.61</v>
      </c>
      <c r="BD39" s="20"/>
      <c r="BE39" s="20">
        <v>23165.13</v>
      </c>
      <c r="BF39" s="20"/>
      <c r="BG39" s="6">
        <f t="shared" si="0"/>
        <v>152323.4</v>
      </c>
      <c r="BH39" s="33"/>
      <c r="BI39" s="15">
        <v>24843.23</v>
      </c>
      <c r="BJ39" s="15"/>
      <c r="BK39" s="15"/>
      <c r="BL39" s="15"/>
      <c r="BM39" s="15"/>
      <c r="BN39" s="47"/>
      <c r="BO39" s="15"/>
      <c r="BP39" s="15"/>
      <c r="BQ39" s="47"/>
      <c r="BR39" s="15">
        <v>5347.32</v>
      </c>
      <c r="BS39" s="47"/>
      <c r="BT39" s="15">
        <v>6761.58</v>
      </c>
      <c r="BU39" s="47"/>
      <c r="BV39" s="15">
        <f>1092.15+4600.3</f>
        <v>5692.4500000000007</v>
      </c>
      <c r="BW39" s="47"/>
      <c r="BX39" s="15"/>
      <c r="BY39" s="47"/>
      <c r="BZ39" s="15"/>
      <c r="CA39" s="47"/>
      <c r="CB39" s="15">
        <v>17518.38</v>
      </c>
      <c r="CC39" s="47"/>
      <c r="CD39" s="15">
        <f>2404.97</f>
        <v>2404.9699999999998</v>
      </c>
      <c r="CE39" s="47"/>
      <c r="CF39" s="15">
        <f t="shared" si="8"/>
        <v>62567.930000000008</v>
      </c>
      <c r="CG39" s="33"/>
      <c r="CH39" s="15">
        <v>6214.72</v>
      </c>
      <c r="CI39" s="15"/>
      <c r="CJ39" s="15">
        <v>8805.85</v>
      </c>
      <c r="CK39" s="15"/>
      <c r="CL39" s="15">
        <v>5924.93</v>
      </c>
      <c r="CM39" s="15"/>
      <c r="CN39" s="15">
        <v>5607.05</v>
      </c>
      <c r="CO39" s="15"/>
      <c r="CP39" s="15">
        <v>7508.58</v>
      </c>
      <c r="CQ39" s="15"/>
      <c r="CR39" s="15">
        <v>6181</v>
      </c>
      <c r="CS39" s="15"/>
      <c r="CT39" s="15"/>
      <c r="CU39" s="15"/>
      <c r="CV39" s="15">
        <v>11976.78</v>
      </c>
      <c r="CW39" s="15"/>
      <c r="CX39" s="15">
        <v>6541.42</v>
      </c>
      <c r="CY39" s="15"/>
      <c r="CZ39" s="15">
        <v>10794.09</v>
      </c>
      <c r="DA39" s="15"/>
      <c r="DB39" s="15">
        <v>7454.56</v>
      </c>
      <c r="DC39" s="15">
        <v>2265.66</v>
      </c>
      <c r="DD39" s="15">
        <f>[3]Sheet1!$D$173+[3]Sheet1!$F$173</f>
        <v>8827.8799999999992</v>
      </c>
      <c r="DE39" s="15"/>
      <c r="DF39" s="15">
        <f t="shared" si="9"/>
        <v>88102.52</v>
      </c>
      <c r="DG39" s="74"/>
      <c r="DH39" s="15">
        <v>0</v>
      </c>
      <c r="DI39" s="15"/>
      <c r="DJ39" s="75">
        <f t="shared" si="10"/>
        <v>0</v>
      </c>
      <c r="DK39" s="15">
        <v>14350.78</v>
      </c>
      <c r="DL39" s="15"/>
      <c r="DM39" s="75">
        <f t="shared" si="11"/>
        <v>2.3249303899402697E-2</v>
      </c>
      <c r="DN39" s="15">
        <v>12133.01</v>
      </c>
      <c r="DO39" s="15"/>
      <c r="DP39" s="75">
        <f t="shared" si="12"/>
        <v>1.6257160437165442E-2</v>
      </c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>
        <f t="shared" si="13"/>
        <v>26483.79</v>
      </c>
    </row>
    <row r="40" spans="1:139">
      <c r="A40" s="5" t="s">
        <v>32</v>
      </c>
      <c r="B40" s="6">
        <v>32187.63</v>
      </c>
      <c r="C40" s="33"/>
      <c r="D40" s="20"/>
      <c r="E40" s="20"/>
      <c r="F40" s="20"/>
      <c r="G40" s="20"/>
      <c r="H40" s="20"/>
      <c r="I40" s="20"/>
      <c r="J40" s="20">
        <f t="shared" si="1"/>
        <v>0</v>
      </c>
      <c r="K40" s="20">
        <f t="shared" si="2"/>
        <v>0</v>
      </c>
      <c r="L40" s="20"/>
      <c r="M40" s="20"/>
      <c r="N40" s="20"/>
      <c r="O40" s="20"/>
      <c r="P40" s="20">
        <v>4451.82</v>
      </c>
      <c r="Q40" s="20"/>
      <c r="R40" s="20">
        <f t="shared" si="3"/>
        <v>4451.82</v>
      </c>
      <c r="S40" s="20">
        <f t="shared" si="4"/>
        <v>0</v>
      </c>
      <c r="T40" s="20">
        <v>13379.94</v>
      </c>
      <c r="U40" s="20"/>
      <c r="V40" s="20"/>
      <c r="W40" s="20"/>
      <c r="X40" s="20"/>
      <c r="Y40" s="20"/>
      <c r="Z40" s="20">
        <f t="shared" si="5"/>
        <v>13379.94</v>
      </c>
      <c r="AA40" s="20">
        <f t="shared" si="6"/>
        <v>0</v>
      </c>
      <c r="AB40" s="20"/>
      <c r="AC40" s="20"/>
      <c r="AD40" s="20"/>
      <c r="AE40" s="20"/>
      <c r="AF40" s="20">
        <v>8125.44</v>
      </c>
      <c r="AG40" s="20"/>
      <c r="AH40" s="6">
        <f t="shared" si="7"/>
        <v>25957.200000000001</v>
      </c>
      <c r="AI40" s="20">
        <v>7948.8</v>
      </c>
      <c r="AJ40" s="20"/>
      <c r="AK40" s="20">
        <v>20233.53</v>
      </c>
      <c r="AL40" s="20"/>
      <c r="AM40" s="20">
        <v>10485.75</v>
      </c>
      <c r="AN40" s="20"/>
      <c r="AO40" s="20">
        <v>26626.63</v>
      </c>
      <c r="AP40" s="20"/>
      <c r="AQ40" s="20">
        <v>28133.03</v>
      </c>
      <c r="AR40" s="20"/>
      <c r="AS40" s="20">
        <v>29569.62</v>
      </c>
      <c r="AT40" s="20"/>
      <c r="AU40" s="20">
        <f>34126.06-AV40</f>
        <v>27794.32</v>
      </c>
      <c r="AV40" s="20">
        <v>6331.74</v>
      </c>
      <c r="AW40" s="20">
        <v>17521.080000000002</v>
      </c>
      <c r="AX40" s="20"/>
      <c r="AY40" s="20">
        <v>17883.580000000002</v>
      </c>
      <c r="AZ40" s="20"/>
      <c r="BA40" s="20">
        <v>14983.54</v>
      </c>
      <c r="BB40" s="20"/>
      <c r="BC40" s="20">
        <v>4045.95</v>
      </c>
      <c r="BD40" s="20"/>
      <c r="BE40" s="20">
        <v>3236.76</v>
      </c>
      <c r="BF40" s="20"/>
      <c r="BG40" s="6">
        <f t="shared" ref="BG40:BG60" si="14">AI40+AJ40+AK40+AL40+AM40+AN40+AO40+AP40+AQ40+AR40+AS40+AT40+AU40+AV40+AW40+AX40+AY40+AZ40+BA40+BB40+BC40+BD40+BE40+BF40</f>
        <v>214794.33000000005</v>
      </c>
      <c r="BH40" s="33"/>
      <c r="BI40" s="15">
        <v>4165.83</v>
      </c>
      <c r="BJ40" s="15"/>
      <c r="BK40" s="15"/>
      <c r="BL40" s="15"/>
      <c r="BM40" s="15"/>
      <c r="BN40" s="47"/>
      <c r="BO40" s="15"/>
      <c r="BP40" s="15">
        <v>3194.64</v>
      </c>
      <c r="BQ40" s="47"/>
      <c r="BR40" s="15"/>
      <c r="BS40" s="47"/>
      <c r="BT40" s="15"/>
      <c r="BU40" s="47"/>
      <c r="BV40" s="15"/>
      <c r="BW40" s="47"/>
      <c r="BX40" s="15"/>
      <c r="BY40" s="47"/>
      <c r="BZ40" s="15"/>
      <c r="CA40" s="47"/>
      <c r="CB40" s="15"/>
      <c r="CC40" s="47"/>
      <c r="CD40" s="15"/>
      <c r="CE40" s="47"/>
      <c r="CF40" s="15">
        <f t="shared" si="8"/>
        <v>7360.4699999999993</v>
      </c>
      <c r="CG40" s="33"/>
      <c r="CH40" s="15"/>
      <c r="CI40" s="15"/>
      <c r="CJ40" s="15">
        <v>2836.94</v>
      </c>
      <c r="CK40" s="15"/>
      <c r="CL40" s="15"/>
      <c r="CM40" s="15"/>
      <c r="CN40" s="15"/>
      <c r="CO40" s="15"/>
      <c r="CP40" s="15">
        <v>6483.24</v>
      </c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>
        <f t="shared" si="9"/>
        <v>9320.18</v>
      </c>
      <c r="DG40" s="74"/>
      <c r="DH40" s="15"/>
      <c r="DI40" s="15"/>
      <c r="DJ40" s="75">
        <f t="shared" si="10"/>
        <v>0</v>
      </c>
      <c r="DK40" s="15"/>
      <c r="DL40" s="15"/>
      <c r="DM40" s="75">
        <f t="shared" si="11"/>
        <v>0</v>
      </c>
      <c r="DN40" s="15">
        <v>1618.04</v>
      </c>
      <c r="DO40" s="15"/>
      <c r="DP40" s="75">
        <f t="shared" si="12"/>
        <v>2.1680305112870731E-3</v>
      </c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>
        <f t="shared" si="13"/>
        <v>1618.04</v>
      </c>
    </row>
    <row r="41" spans="1:139" ht="16.8" customHeight="1">
      <c r="A41" s="5" t="s">
        <v>33</v>
      </c>
      <c r="B41" s="6">
        <v>59667.079999999994</v>
      </c>
      <c r="C41" s="33"/>
      <c r="D41" s="20">
        <v>6020.45</v>
      </c>
      <c r="E41" s="20"/>
      <c r="F41" s="20">
        <v>6666.16</v>
      </c>
      <c r="G41" s="20"/>
      <c r="H41" s="20">
        <v>8150.89</v>
      </c>
      <c r="I41" s="20"/>
      <c r="J41" s="20">
        <f t="shared" si="1"/>
        <v>20837.5</v>
      </c>
      <c r="K41" s="20">
        <f t="shared" si="2"/>
        <v>0</v>
      </c>
      <c r="L41" s="20">
        <v>4998.5</v>
      </c>
      <c r="M41" s="20"/>
      <c r="N41" s="20">
        <v>11883.51</v>
      </c>
      <c r="O41" s="20"/>
      <c r="P41" s="20">
        <v>10394.530000000001</v>
      </c>
      <c r="Q41" s="20"/>
      <c r="R41" s="20">
        <f t="shared" si="3"/>
        <v>27276.54</v>
      </c>
      <c r="S41" s="20">
        <f t="shared" si="4"/>
        <v>0</v>
      </c>
      <c r="T41" s="20"/>
      <c r="U41" s="20"/>
      <c r="V41" s="20"/>
      <c r="W41" s="20"/>
      <c r="X41" s="20">
        <v>10679.72</v>
      </c>
      <c r="Y41" s="20"/>
      <c r="Z41" s="20">
        <f t="shared" si="5"/>
        <v>10679.72</v>
      </c>
      <c r="AA41" s="20">
        <f t="shared" si="6"/>
        <v>0</v>
      </c>
      <c r="AB41" s="20"/>
      <c r="AC41" s="20"/>
      <c r="AD41" s="20">
        <v>16181.37</v>
      </c>
      <c r="AE41" s="20"/>
      <c r="AF41" s="20">
        <v>14393.76</v>
      </c>
      <c r="AG41" s="20"/>
      <c r="AH41" s="6">
        <f t="shared" si="7"/>
        <v>89368.89</v>
      </c>
      <c r="AI41" s="20">
        <v>13642.78</v>
      </c>
      <c r="AJ41" s="20"/>
      <c r="AK41" s="20">
        <v>14453.99</v>
      </c>
      <c r="AL41" s="20"/>
      <c r="AM41" s="20">
        <v>11953.72</v>
      </c>
      <c r="AN41" s="20"/>
      <c r="AO41" s="20">
        <v>16464.919999999998</v>
      </c>
      <c r="AP41" s="20"/>
      <c r="AQ41" s="20">
        <v>16710.04</v>
      </c>
      <c r="AR41" s="20"/>
      <c r="AS41" s="20">
        <v>8533.4599999999991</v>
      </c>
      <c r="AT41" s="20"/>
      <c r="AU41" s="20">
        <f>9176.77-AV41</f>
        <v>8556.8900000000012</v>
      </c>
      <c r="AV41" s="20">
        <v>619.88</v>
      </c>
      <c r="AW41" s="20">
        <v>1606.68</v>
      </c>
      <c r="AX41" s="20"/>
      <c r="AY41" s="20"/>
      <c r="AZ41" s="20"/>
      <c r="BA41" s="20"/>
      <c r="BB41" s="20"/>
      <c r="BC41" s="20">
        <v>1725.29</v>
      </c>
      <c r="BD41" s="20"/>
      <c r="BE41" s="20">
        <v>4577.3</v>
      </c>
      <c r="BF41" s="20"/>
      <c r="BG41" s="6">
        <f t="shared" si="14"/>
        <v>98844.95</v>
      </c>
      <c r="BH41" s="33"/>
      <c r="BI41" s="15">
        <v>3732.26</v>
      </c>
      <c r="BJ41" s="15"/>
      <c r="BK41" s="15"/>
      <c r="BL41" s="15"/>
      <c r="BM41" s="15"/>
      <c r="BN41" s="47"/>
      <c r="BO41" s="15"/>
      <c r="BP41" s="15"/>
      <c r="BQ41" s="47"/>
      <c r="BR41" s="15"/>
      <c r="BS41" s="47"/>
      <c r="BT41" s="15"/>
      <c r="BU41" s="47"/>
      <c r="BV41" s="15"/>
      <c r="BW41" s="47"/>
      <c r="BX41" s="15"/>
      <c r="BY41" s="47"/>
      <c r="BZ41" s="15"/>
      <c r="CA41" s="47"/>
      <c r="CB41" s="15"/>
      <c r="CC41" s="47"/>
      <c r="CD41" s="15"/>
      <c r="CE41" s="47"/>
      <c r="CF41" s="15">
        <f t="shared" si="8"/>
        <v>3732.26</v>
      </c>
      <c r="CG41" s="33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>
        <f t="shared" si="9"/>
        <v>0</v>
      </c>
      <c r="DG41" s="74"/>
      <c r="DH41" s="15"/>
      <c r="DI41" s="15"/>
      <c r="DJ41" s="75">
        <f t="shared" si="10"/>
        <v>0</v>
      </c>
      <c r="DK41" s="15"/>
      <c r="DL41" s="15"/>
      <c r="DM41" s="75">
        <f t="shared" si="11"/>
        <v>0</v>
      </c>
      <c r="DN41" s="15"/>
      <c r="DO41" s="15"/>
      <c r="DP41" s="75">
        <f t="shared" si="12"/>
        <v>0</v>
      </c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>
        <f t="shared" si="13"/>
        <v>0</v>
      </c>
    </row>
    <row r="42" spans="1:139">
      <c r="A42" s="5" t="s">
        <v>34</v>
      </c>
      <c r="B42" s="6">
        <v>1135081.54</v>
      </c>
      <c r="C42" s="33"/>
      <c r="D42" s="20">
        <f>120914.42-21121.2-39360</f>
        <v>60433.22</v>
      </c>
      <c r="E42" s="20">
        <f>39360+21121.2</f>
        <v>60481.2</v>
      </c>
      <c r="F42" s="20">
        <f>94726.69-1383.12-44672.76</f>
        <v>48670.810000000005</v>
      </c>
      <c r="G42" s="20">
        <f>44672.76+1383.123</f>
        <v>46055.883000000002</v>
      </c>
      <c r="H42" s="20">
        <f>119243.53-I42</f>
        <v>60850.81</v>
      </c>
      <c r="I42" s="20">
        <f>18300.72+40092</f>
        <v>58392.72</v>
      </c>
      <c r="J42" s="20">
        <f t="shared" si="1"/>
        <v>169954.84</v>
      </c>
      <c r="K42" s="20">
        <f t="shared" si="2"/>
        <v>164929.80300000001</v>
      </c>
      <c r="L42" s="20">
        <f>111061.51-M42</f>
        <v>54024.429999999993</v>
      </c>
      <c r="M42" s="20">
        <v>57037.08</v>
      </c>
      <c r="N42" s="20">
        <f>63841.72-O42</f>
        <v>18606.400000000001</v>
      </c>
      <c r="O42" s="20">
        <v>45235.32</v>
      </c>
      <c r="P42" s="20">
        <f>71216.02-Q42</f>
        <v>35782.54</v>
      </c>
      <c r="Q42" s="20">
        <v>35433.480000000003</v>
      </c>
      <c r="R42" s="20">
        <f t="shared" si="3"/>
        <v>108413.37</v>
      </c>
      <c r="S42" s="20">
        <f t="shared" si="4"/>
        <v>137705.88</v>
      </c>
      <c r="T42" s="20">
        <f>161425.02-U42</f>
        <v>46694.579999999987</v>
      </c>
      <c r="U42" s="20">
        <v>114730.44</v>
      </c>
      <c r="V42" s="20">
        <f>85700.8-W42</f>
        <v>16937.680000000008</v>
      </c>
      <c r="W42" s="20">
        <f>27263.16+41499.96</f>
        <v>68763.12</v>
      </c>
      <c r="X42" s="20">
        <f>78632.42-Y42</f>
        <v>38202.74</v>
      </c>
      <c r="Y42" s="20">
        <v>40429.68</v>
      </c>
      <c r="Z42" s="20">
        <f t="shared" si="5"/>
        <v>101835</v>
      </c>
      <c r="AA42" s="20">
        <f t="shared" si="6"/>
        <v>223923.24</v>
      </c>
      <c r="AB42" s="20">
        <f>85348.01-AC42</f>
        <v>26139.539999999994</v>
      </c>
      <c r="AC42" s="20">
        <f>17624.16+41584.31</f>
        <v>59208.47</v>
      </c>
      <c r="AD42" s="20">
        <v>27184.3</v>
      </c>
      <c r="AE42" s="20">
        <v>121153.1</v>
      </c>
      <c r="AF42" s="20">
        <f>69290.39-AG42</f>
        <v>16731.71</v>
      </c>
      <c r="AG42" s="20">
        <f>12301.92+40256.76</f>
        <v>52558.68</v>
      </c>
      <c r="AH42" s="6">
        <f t="shared" si="7"/>
        <v>1209737.933</v>
      </c>
      <c r="AI42" s="20">
        <f>139712.98-AJ42</f>
        <v>78693.220000000016</v>
      </c>
      <c r="AJ42" s="20">
        <f>23083.44+37936.32</f>
        <v>61019.759999999995</v>
      </c>
      <c r="AK42" s="20">
        <f>85006.81-AL42</f>
        <v>28752.549999999996</v>
      </c>
      <c r="AL42" s="20">
        <v>56254.26</v>
      </c>
      <c r="AM42" s="20">
        <f>34756.11</f>
        <v>34756.11</v>
      </c>
      <c r="AN42" s="20">
        <f>101072.43-AM42</f>
        <v>66316.319999999992</v>
      </c>
      <c r="AO42" s="20">
        <f>100727.44-AP42</f>
        <v>33443.800000000003</v>
      </c>
      <c r="AP42" s="20">
        <f>26986.8+40296.84</f>
        <v>67283.64</v>
      </c>
      <c r="AQ42" s="20">
        <f>69982.45-AR42</f>
        <v>18988.089999999997</v>
      </c>
      <c r="AR42" s="20">
        <v>50994.36</v>
      </c>
      <c r="AS42" s="20">
        <f>79544.01-AT42</f>
        <v>32952.089999999997</v>
      </c>
      <c r="AT42" s="20">
        <v>46591.92</v>
      </c>
      <c r="AU42" s="20">
        <f>178655.44-AV42</f>
        <v>39740.040000000008</v>
      </c>
      <c r="AV42" s="20">
        <f>46215.4+92700</f>
        <v>138915.4</v>
      </c>
      <c r="AW42" s="20">
        <f>66420.48-AX42</f>
        <v>18854.519999999997</v>
      </c>
      <c r="AX42">
        <f>40165.32+7400.64</f>
        <v>47565.96</v>
      </c>
      <c r="AY42" s="20">
        <f>89870.69-AZ42</f>
        <v>46884.770000000004</v>
      </c>
      <c r="AZ42">
        <v>42985.919999999998</v>
      </c>
      <c r="BA42" s="20">
        <f>114870.16-BB42</f>
        <v>18581.919999999998</v>
      </c>
      <c r="BB42">
        <v>96288.24</v>
      </c>
      <c r="BC42" s="20">
        <f>115732.14-BD42</f>
        <v>26137.37999999999</v>
      </c>
      <c r="BD42">
        <f>43423.32+46171.44</f>
        <v>89594.760000000009</v>
      </c>
      <c r="BE42" s="20">
        <f>91313.95-BF42</f>
        <v>20615.469999999987</v>
      </c>
      <c r="BF42">
        <f>39817.08+30881.4</f>
        <v>70698.48000000001</v>
      </c>
      <c r="BG42" s="6">
        <f t="shared" si="14"/>
        <v>1232908.98</v>
      </c>
      <c r="BH42" s="33"/>
      <c r="BI42" s="15">
        <f>99637.76-BJ42</f>
        <v>20326.87999999999</v>
      </c>
      <c r="BJ42" s="14">
        <f>32292.84+47018.04</f>
        <v>79310.880000000005</v>
      </c>
      <c r="BK42" s="15"/>
      <c r="BL42" s="15">
        <v>41491.68</v>
      </c>
      <c r="BM42" s="15"/>
      <c r="BN42" s="47">
        <v>75280.03</v>
      </c>
      <c r="BO42" s="15">
        <v>78580.52</v>
      </c>
      <c r="BP42" s="15">
        <v>17341.43</v>
      </c>
      <c r="BQ42" s="47">
        <v>41723.760000000002</v>
      </c>
      <c r="BR42" s="15">
        <f>61123.08-BS42</f>
        <v>16754.28</v>
      </c>
      <c r="BS42" s="47">
        <v>44368.800000000003</v>
      </c>
      <c r="BT42" s="15">
        <f>107216.43-BU42</f>
        <v>10011.149999999994</v>
      </c>
      <c r="BU42" s="47">
        <v>97205.28</v>
      </c>
      <c r="BV42" s="15">
        <f>54271.51</f>
        <v>54271.51</v>
      </c>
      <c r="BW42" s="47">
        <f>41750.16+17249.64</f>
        <v>58999.8</v>
      </c>
      <c r="BX42" s="15">
        <f>61594.68-BY42</f>
        <v>20581.559999999998</v>
      </c>
      <c r="BY42" s="47">
        <v>41013.120000000003</v>
      </c>
      <c r="BZ42" s="15">
        <v>15650.09</v>
      </c>
      <c r="CA42" s="47">
        <v>73879.360000000001</v>
      </c>
      <c r="CB42" s="15">
        <v>20018.150000000001</v>
      </c>
      <c r="CC42" s="47">
        <f>131573.21-CB42</f>
        <v>111555.06</v>
      </c>
      <c r="CD42" s="15">
        <f>81816.12-CE42</f>
        <v>20033.279999999992</v>
      </c>
      <c r="CE42" s="47">
        <f>49177.08+12605.76</f>
        <v>61782.840000000004</v>
      </c>
      <c r="CF42" s="15">
        <f t="shared" si="8"/>
        <v>1000179.4600000001</v>
      </c>
      <c r="CG42" s="33"/>
      <c r="CH42" s="15">
        <f>94049.32-CI42</f>
        <v>21202.440000000002</v>
      </c>
      <c r="CI42" s="15">
        <v>72846.880000000005</v>
      </c>
      <c r="CJ42" s="15">
        <v>19038.240000000002</v>
      </c>
      <c r="CK42" s="15"/>
      <c r="CL42" s="15">
        <f>112509.88-CM42</f>
        <v>23295.58</v>
      </c>
      <c r="CM42" s="15">
        <f>59965.62+29248.68</f>
        <v>89214.3</v>
      </c>
      <c r="CN42" s="15">
        <v>17146.79</v>
      </c>
      <c r="CO42" s="15"/>
      <c r="CP42" s="15">
        <v>30877.06</v>
      </c>
      <c r="CQ42" s="15"/>
      <c r="CR42" s="15">
        <v>29169.16</v>
      </c>
      <c r="CS42" s="15">
        <v>58776.12</v>
      </c>
      <c r="CT42" s="15"/>
      <c r="CU42" s="15">
        <v>58776.12</v>
      </c>
      <c r="CV42" s="15">
        <v>36168.839999999997</v>
      </c>
      <c r="CW42" s="15"/>
      <c r="CX42" s="15">
        <v>22050.84</v>
      </c>
      <c r="CY42" s="15"/>
      <c r="CZ42" s="15">
        <v>27928.68</v>
      </c>
      <c r="DA42" s="15">
        <v>21549.84</v>
      </c>
      <c r="DB42" s="15"/>
      <c r="DC42" s="15">
        <v>23233.439999999999</v>
      </c>
      <c r="DD42" s="15">
        <v>31030.77</v>
      </c>
      <c r="DE42" s="15">
        <f>[3]Sheet1!$O$212+[3]Sheet1!$Q$212</f>
        <v>1181.83</v>
      </c>
      <c r="DF42" s="15">
        <f t="shared" si="9"/>
        <v>583486.92999999993</v>
      </c>
      <c r="DG42" s="74"/>
      <c r="DH42" s="15">
        <v>51335.4</v>
      </c>
      <c r="DI42" s="15">
        <v>28850.52</v>
      </c>
      <c r="DJ42" s="79">
        <f t="shared" si="10"/>
        <v>0.54456720562026839</v>
      </c>
      <c r="DK42" s="15">
        <v>34925.01</v>
      </c>
      <c r="DL42" s="15">
        <v>48184.38</v>
      </c>
      <c r="DM42" s="79">
        <f t="shared" si="11"/>
        <v>0.13464323646547294</v>
      </c>
      <c r="DN42" s="15">
        <v>33267.660000000003</v>
      </c>
      <c r="DO42" s="15">
        <f>133649.34-DN42</f>
        <v>100381.68</v>
      </c>
      <c r="DP42" s="79">
        <f t="shared" si="12"/>
        <v>0.17907829653987534</v>
      </c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>
        <f t="shared" si="13"/>
        <v>296944.64999999997</v>
      </c>
    </row>
    <row r="43" spans="1:139" ht="14.4" hidden="1" customHeight="1">
      <c r="A43" s="5" t="s">
        <v>35</v>
      </c>
      <c r="B43" s="6">
        <v>0</v>
      </c>
      <c r="C43" s="33"/>
      <c r="D43" s="20"/>
      <c r="E43" s="20"/>
      <c r="F43" s="20"/>
      <c r="G43" s="20"/>
      <c r="H43" s="20"/>
      <c r="I43" s="20"/>
      <c r="J43" s="20">
        <f t="shared" si="1"/>
        <v>0</v>
      </c>
      <c r="K43" s="20">
        <f t="shared" si="2"/>
        <v>0</v>
      </c>
      <c r="L43" s="20"/>
      <c r="M43" s="20"/>
      <c r="N43" s="20"/>
      <c r="O43" s="20"/>
      <c r="P43" s="20"/>
      <c r="Q43" s="20"/>
      <c r="R43" s="20">
        <f t="shared" si="3"/>
        <v>0</v>
      </c>
      <c r="S43" s="20">
        <f t="shared" si="4"/>
        <v>0</v>
      </c>
      <c r="T43" s="20"/>
      <c r="U43" s="20"/>
      <c r="V43" s="20"/>
      <c r="W43" s="20"/>
      <c r="X43" s="20"/>
      <c r="Y43" s="20"/>
      <c r="Z43" s="20">
        <f t="shared" si="5"/>
        <v>0</v>
      </c>
      <c r="AA43" s="20">
        <f t="shared" si="6"/>
        <v>0</v>
      </c>
      <c r="AB43" s="20"/>
      <c r="AC43" s="20"/>
      <c r="AD43" s="20"/>
      <c r="AE43" s="20"/>
      <c r="AF43" s="20"/>
      <c r="AG43" s="20"/>
      <c r="AH43" s="6">
        <f t="shared" si="7"/>
        <v>0</v>
      </c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6">
        <f t="shared" si="14"/>
        <v>0</v>
      </c>
      <c r="BH43" s="33"/>
      <c r="BI43" s="15"/>
      <c r="BJ43" s="15"/>
      <c r="BK43" s="15"/>
      <c r="BL43" s="15"/>
      <c r="BM43" s="15"/>
      <c r="BN43" s="47"/>
      <c r="BO43" s="15"/>
      <c r="BP43" s="15"/>
      <c r="BQ43" s="47"/>
      <c r="BR43" s="15"/>
      <c r="BS43" s="47"/>
      <c r="BT43" s="15"/>
      <c r="BU43" s="47"/>
      <c r="BV43" s="15"/>
      <c r="BW43" s="47"/>
      <c r="BX43" s="15"/>
      <c r="BY43" s="47"/>
      <c r="BZ43" s="15"/>
      <c r="CA43" s="47"/>
      <c r="CB43" s="15"/>
      <c r="CC43" s="47"/>
      <c r="CD43" s="15"/>
      <c r="CE43" s="47"/>
      <c r="CF43" s="15">
        <f t="shared" si="8"/>
        <v>0</v>
      </c>
      <c r="CG43" s="33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>
        <f t="shared" si="9"/>
        <v>0</v>
      </c>
      <c r="DG43" s="74"/>
      <c r="DH43" s="15"/>
      <c r="DI43" s="15"/>
      <c r="DJ43" s="75">
        <f t="shared" si="10"/>
        <v>0</v>
      </c>
      <c r="DK43" s="15"/>
      <c r="DL43" s="15"/>
      <c r="DM43" s="75">
        <f t="shared" si="11"/>
        <v>0</v>
      </c>
      <c r="DN43" s="15"/>
      <c r="DO43" s="15"/>
      <c r="DP43" s="75">
        <f t="shared" si="12"/>
        <v>0</v>
      </c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>
        <f t="shared" si="13"/>
        <v>0</v>
      </c>
    </row>
    <row r="44" spans="1:139">
      <c r="A44" s="5" t="s">
        <v>36</v>
      </c>
      <c r="B44" s="6">
        <v>20358.330000000002</v>
      </c>
      <c r="C44" s="33"/>
      <c r="D44" s="15"/>
      <c r="E44" s="20"/>
      <c r="F44" s="15"/>
      <c r="G44" s="20"/>
      <c r="H44" s="15"/>
      <c r="I44" s="20"/>
      <c r="J44" s="20">
        <f t="shared" si="1"/>
        <v>0</v>
      </c>
      <c r="K44" s="20">
        <f t="shared" si="2"/>
        <v>0</v>
      </c>
      <c r="L44" s="15"/>
      <c r="M44" s="20"/>
      <c r="N44" s="15"/>
      <c r="O44" s="20"/>
      <c r="P44" s="15"/>
      <c r="Q44" s="20"/>
      <c r="R44" s="20">
        <f t="shared" si="3"/>
        <v>0</v>
      </c>
      <c r="S44" s="20">
        <f t="shared" si="4"/>
        <v>0</v>
      </c>
      <c r="T44" s="15"/>
      <c r="U44" s="20"/>
      <c r="V44" s="15"/>
      <c r="W44" s="20"/>
      <c r="X44" s="15"/>
      <c r="Y44" s="20"/>
      <c r="Z44" s="20">
        <f t="shared" si="5"/>
        <v>0</v>
      </c>
      <c r="AA44" s="20">
        <f t="shared" si="6"/>
        <v>0</v>
      </c>
      <c r="AB44" s="15"/>
      <c r="AC44" s="20"/>
      <c r="AD44" s="15"/>
      <c r="AE44" s="20"/>
      <c r="AF44" s="15"/>
      <c r="AG44" s="20"/>
      <c r="AH44" s="6">
        <f t="shared" si="7"/>
        <v>0</v>
      </c>
      <c r="AI44" s="15"/>
      <c r="AJ44" s="20"/>
      <c r="AK44" s="15"/>
      <c r="AL44" s="20"/>
      <c r="AM44" s="15"/>
      <c r="AN44" s="20"/>
      <c r="AO44" s="15"/>
      <c r="AP44" s="20"/>
      <c r="AQ44" s="15"/>
      <c r="AR44" s="20"/>
      <c r="AS44" s="15"/>
      <c r="AT44" s="20"/>
      <c r="AU44" s="15"/>
      <c r="AV44" s="20"/>
      <c r="AW44" s="15"/>
      <c r="AX44" s="20"/>
      <c r="AY44" s="15"/>
      <c r="AZ44" s="20"/>
      <c r="BA44" s="15"/>
      <c r="BB44" s="20"/>
      <c r="BC44" s="15"/>
      <c r="BD44" s="20"/>
      <c r="BE44" s="15"/>
      <c r="BF44" s="20"/>
      <c r="BG44" s="6">
        <f t="shared" si="14"/>
        <v>0</v>
      </c>
      <c r="BH44" s="33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>
        <f t="shared" si="8"/>
        <v>0</v>
      </c>
      <c r="CG44" s="33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>
        <f t="shared" si="9"/>
        <v>0</v>
      </c>
      <c r="DG44" s="74"/>
      <c r="DH44" s="15"/>
      <c r="DI44" s="15"/>
      <c r="DJ44" s="75">
        <f t="shared" si="10"/>
        <v>0</v>
      </c>
      <c r="DK44" s="15">
        <v>2212.84</v>
      </c>
      <c r="DL44" s="15"/>
      <c r="DM44" s="75">
        <f t="shared" si="11"/>
        <v>3.584961210523349E-3</v>
      </c>
      <c r="DN44" s="15"/>
      <c r="DO44" s="15"/>
      <c r="DP44" s="75">
        <f t="shared" si="12"/>
        <v>0</v>
      </c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>
        <f t="shared" si="13"/>
        <v>2212.84</v>
      </c>
    </row>
    <row r="45" spans="1:139">
      <c r="A45" s="5" t="s">
        <v>37</v>
      </c>
      <c r="B45" s="6">
        <v>0</v>
      </c>
      <c r="C45" s="33"/>
      <c r="D45" s="15"/>
      <c r="E45" s="20"/>
      <c r="F45" s="15"/>
      <c r="G45" s="20"/>
      <c r="H45" s="15"/>
      <c r="I45" s="20"/>
      <c r="J45" s="20">
        <f t="shared" si="1"/>
        <v>0</v>
      </c>
      <c r="K45" s="20">
        <f t="shared" si="2"/>
        <v>0</v>
      </c>
      <c r="L45" s="15"/>
      <c r="M45" s="20"/>
      <c r="N45" s="15"/>
      <c r="O45" s="20"/>
      <c r="P45" s="15"/>
      <c r="Q45" s="20"/>
      <c r="R45" s="20">
        <f t="shared" si="3"/>
        <v>0</v>
      </c>
      <c r="S45" s="20">
        <f t="shared" si="4"/>
        <v>0</v>
      </c>
      <c r="T45" s="15"/>
      <c r="U45" s="20"/>
      <c r="V45" s="15"/>
      <c r="W45" s="20"/>
      <c r="X45" s="15"/>
      <c r="Y45" s="20"/>
      <c r="Z45" s="20">
        <f t="shared" si="5"/>
        <v>0</v>
      </c>
      <c r="AA45" s="20">
        <f t="shared" si="6"/>
        <v>0</v>
      </c>
      <c r="AB45" s="15"/>
      <c r="AC45" s="20"/>
      <c r="AD45" s="15"/>
      <c r="AE45" s="20"/>
      <c r="AF45" s="15"/>
      <c r="AG45" s="20"/>
      <c r="AH45" s="6">
        <f t="shared" si="7"/>
        <v>0</v>
      </c>
      <c r="AI45" s="15">
        <v>2261.2800000000002</v>
      </c>
      <c r="AJ45" s="20"/>
      <c r="AK45" s="15"/>
      <c r="AL45" s="20"/>
      <c r="AM45" s="15"/>
      <c r="AN45" s="20"/>
      <c r="AO45" s="15"/>
      <c r="AP45" s="20"/>
      <c r="AQ45" s="15"/>
      <c r="AR45" s="20"/>
      <c r="AS45" s="15"/>
      <c r="AT45" s="20"/>
      <c r="AU45" s="15"/>
      <c r="AV45" s="20"/>
      <c r="AW45" s="15"/>
      <c r="AX45" s="20"/>
      <c r="AY45" s="15"/>
      <c r="AZ45" s="20"/>
      <c r="BA45" s="15"/>
      <c r="BB45" s="20"/>
      <c r="BC45" s="15"/>
      <c r="BD45" s="20"/>
      <c r="BE45" s="15"/>
      <c r="BF45" s="20"/>
      <c r="BG45" s="6">
        <f t="shared" si="14"/>
        <v>2261.2800000000002</v>
      </c>
      <c r="BH45" s="33"/>
      <c r="BI45" s="15"/>
      <c r="BJ45" s="15"/>
      <c r="BK45" s="15"/>
      <c r="BL45" s="15"/>
      <c r="BM45" s="15"/>
      <c r="BN45" s="47"/>
      <c r="BO45" s="15"/>
      <c r="BP45" s="15"/>
      <c r="BQ45" s="47"/>
      <c r="BR45" s="15"/>
      <c r="BS45" s="47"/>
      <c r="BT45" s="15"/>
      <c r="BU45" s="47"/>
      <c r="BV45" s="15"/>
      <c r="BW45" s="47"/>
      <c r="BX45" s="15"/>
      <c r="BY45" s="47"/>
      <c r="BZ45" s="15"/>
      <c r="CA45" s="47"/>
      <c r="CB45" s="15"/>
      <c r="CC45" s="47"/>
      <c r="CD45" s="15"/>
      <c r="CE45" s="47"/>
      <c r="CF45" s="15">
        <f t="shared" si="8"/>
        <v>0</v>
      </c>
      <c r="CG45" s="33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>
        <f t="shared" si="9"/>
        <v>0</v>
      </c>
      <c r="DG45" s="74"/>
      <c r="DH45" s="15"/>
      <c r="DI45" s="15"/>
      <c r="DJ45" s="75">
        <f t="shared" si="10"/>
        <v>0</v>
      </c>
      <c r="DK45" s="15"/>
      <c r="DL45" s="15"/>
      <c r="DM45" s="75">
        <f t="shared" si="11"/>
        <v>0</v>
      </c>
      <c r="DN45" s="15"/>
      <c r="DO45" s="15"/>
      <c r="DP45" s="75">
        <f t="shared" si="12"/>
        <v>0</v>
      </c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>
        <f t="shared" si="13"/>
        <v>0</v>
      </c>
    </row>
    <row r="46" spans="1:139">
      <c r="A46" s="5" t="s">
        <v>35</v>
      </c>
      <c r="B46" s="6">
        <v>118307.14</v>
      </c>
      <c r="C46" s="33"/>
      <c r="D46" s="15">
        <f>846.89+891.66+3635.6+3111.29</f>
        <v>8485.4399999999987</v>
      </c>
      <c r="E46" s="20"/>
      <c r="F46" s="15">
        <f>1334.9+5395.74</f>
        <v>6730.6399999999994</v>
      </c>
      <c r="G46" s="20"/>
      <c r="H46" s="15"/>
      <c r="I46" s="20"/>
      <c r="J46" s="20">
        <f t="shared" si="1"/>
        <v>15216.079999999998</v>
      </c>
      <c r="K46" s="20">
        <f t="shared" si="2"/>
        <v>0</v>
      </c>
      <c r="L46" s="15"/>
      <c r="M46" s="20"/>
      <c r="N46" s="15"/>
      <c r="O46" s="20"/>
      <c r="P46" s="15"/>
      <c r="Q46" s="20"/>
      <c r="R46" s="20">
        <f t="shared" si="3"/>
        <v>0</v>
      </c>
      <c r="S46" s="20">
        <f t="shared" si="4"/>
        <v>0</v>
      </c>
      <c r="T46" s="15"/>
      <c r="U46" s="20"/>
      <c r="V46" s="15"/>
      <c r="W46" s="20"/>
      <c r="X46" s="15"/>
      <c r="Y46" s="20"/>
      <c r="Z46" s="20">
        <f t="shared" si="5"/>
        <v>0</v>
      </c>
      <c r="AA46" s="20">
        <f t="shared" si="6"/>
        <v>0</v>
      </c>
      <c r="AB46" s="15"/>
      <c r="AC46" s="20"/>
      <c r="AD46" s="15"/>
      <c r="AE46" s="20"/>
      <c r="AF46" s="15"/>
      <c r="AG46" s="20"/>
      <c r="AH46" s="6">
        <f t="shared" si="7"/>
        <v>15216.079999999998</v>
      </c>
      <c r="AI46" s="15"/>
      <c r="AJ46" s="20"/>
      <c r="AK46" s="15"/>
      <c r="AL46" s="20"/>
      <c r="AM46" s="15">
        <v>2595.6</v>
      </c>
      <c r="AN46" s="20"/>
      <c r="AO46" s="15"/>
      <c r="AP46" s="20"/>
      <c r="AQ46" s="15"/>
      <c r="AR46" s="20"/>
      <c r="AS46" s="15"/>
      <c r="AT46" s="20"/>
      <c r="AU46" s="15"/>
      <c r="AV46" s="20"/>
      <c r="AW46" s="15"/>
      <c r="AX46" s="20"/>
      <c r="AY46" s="15">
        <v>2147.9299999999998</v>
      </c>
      <c r="AZ46" s="20"/>
      <c r="BA46" s="15">
        <v>6556.9</v>
      </c>
      <c r="BB46" s="20"/>
      <c r="BC46" s="15">
        <f>680.96+12011.61</f>
        <v>12692.57</v>
      </c>
      <c r="BD46" s="20"/>
      <c r="BE46" s="15">
        <v>2814.01</v>
      </c>
      <c r="BF46" s="20"/>
      <c r="BG46" s="6">
        <f t="shared" si="14"/>
        <v>26807.010000000002</v>
      </c>
      <c r="BH46" s="33"/>
      <c r="BI46" s="15"/>
      <c r="BJ46" s="15"/>
      <c r="BK46" s="15"/>
      <c r="BL46" s="15"/>
      <c r="BM46" s="15"/>
      <c r="BN46" s="47"/>
      <c r="BO46" s="15"/>
      <c r="BP46" s="15"/>
      <c r="BQ46" s="47"/>
      <c r="BR46" s="15"/>
      <c r="BS46" s="47"/>
      <c r="BT46" s="15"/>
      <c r="BU46" s="47"/>
      <c r="BV46" s="15"/>
      <c r="BW46" s="47"/>
      <c r="BX46" s="15"/>
      <c r="BY46" s="47"/>
      <c r="BZ46" s="15"/>
      <c r="CA46" s="47"/>
      <c r="CB46" s="15"/>
      <c r="CC46" s="47"/>
      <c r="CD46" s="15"/>
      <c r="CE46" s="47"/>
      <c r="CF46" s="15">
        <f t="shared" si="8"/>
        <v>0</v>
      </c>
      <c r="CG46" s="33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>
        <f t="shared" si="9"/>
        <v>0</v>
      </c>
      <c r="DG46" s="74"/>
      <c r="DH46" s="15"/>
      <c r="DI46" s="15"/>
      <c r="DJ46" s="75">
        <f t="shared" si="10"/>
        <v>0</v>
      </c>
      <c r="DK46" s="15"/>
      <c r="DL46" s="15"/>
      <c r="DM46" s="75">
        <f t="shared" si="11"/>
        <v>0</v>
      </c>
      <c r="DN46" s="15"/>
      <c r="DO46" s="15"/>
      <c r="DP46" s="75">
        <f t="shared" si="12"/>
        <v>0</v>
      </c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>
        <f t="shared" si="13"/>
        <v>0</v>
      </c>
    </row>
    <row r="47" spans="1:139">
      <c r="A47" s="5" t="s">
        <v>38</v>
      </c>
      <c r="B47" s="6">
        <v>25988.670000000002</v>
      </c>
      <c r="C47" s="33"/>
      <c r="D47" s="15">
        <v>3912.6</v>
      </c>
      <c r="E47" s="20"/>
      <c r="F47" s="15">
        <v>3695.18</v>
      </c>
      <c r="G47" s="20"/>
      <c r="H47" s="15">
        <v>410.4</v>
      </c>
      <c r="I47" s="20"/>
      <c r="J47" s="20">
        <f t="shared" si="1"/>
        <v>8018.1799999999994</v>
      </c>
      <c r="K47" s="20">
        <f t="shared" si="2"/>
        <v>0</v>
      </c>
      <c r="L47" s="15">
        <v>1187.7</v>
      </c>
      <c r="M47" s="20"/>
      <c r="N47" s="15"/>
      <c r="O47" s="20"/>
      <c r="P47" s="15">
        <v>513</v>
      </c>
      <c r="Q47" s="20"/>
      <c r="R47" s="20">
        <f t="shared" si="3"/>
        <v>1700.7</v>
      </c>
      <c r="S47" s="20">
        <f t="shared" si="4"/>
        <v>0</v>
      </c>
      <c r="T47" s="15">
        <v>2574.4499999999998</v>
      </c>
      <c r="U47" s="20"/>
      <c r="V47" s="15">
        <v>2431.4299999999998</v>
      </c>
      <c r="W47" s="20"/>
      <c r="X47" s="15">
        <v>858.15</v>
      </c>
      <c r="Y47" s="20"/>
      <c r="Z47" s="20">
        <f t="shared" si="5"/>
        <v>5864.0299999999988</v>
      </c>
      <c r="AA47" s="20">
        <f t="shared" si="6"/>
        <v>0</v>
      </c>
      <c r="AB47" s="15"/>
      <c r="AC47" s="20"/>
      <c r="AD47" s="15"/>
      <c r="AE47" s="20"/>
      <c r="AF47" s="15"/>
      <c r="AG47" s="20"/>
      <c r="AH47" s="6">
        <f t="shared" si="7"/>
        <v>15582.909999999998</v>
      </c>
      <c r="AI47" s="15"/>
      <c r="AJ47" s="20"/>
      <c r="AK47" s="15"/>
      <c r="AL47" s="20"/>
      <c r="AM47" s="15"/>
      <c r="AN47" s="20"/>
      <c r="AO47" s="15"/>
      <c r="AP47" s="20"/>
      <c r="AQ47" s="15"/>
      <c r="AR47" s="20"/>
      <c r="AS47" s="15"/>
      <c r="AT47" s="20"/>
      <c r="AU47" s="20">
        <f>1130.63-AV47</f>
        <v>527.63000000000011</v>
      </c>
      <c r="AV47" s="20">
        <v>603</v>
      </c>
      <c r="AW47" s="20">
        <v>5009.75</v>
      </c>
      <c r="AX47" s="20"/>
      <c r="AY47" s="20">
        <v>2018.8</v>
      </c>
      <c r="AZ47" s="20"/>
      <c r="BA47" s="20">
        <v>6715.03</v>
      </c>
      <c r="BB47" s="20"/>
      <c r="BC47" s="20">
        <v>2235.0500000000002</v>
      </c>
      <c r="BD47" s="20"/>
      <c r="BE47" s="20">
        <v>6766.35</v>
      </c>
      <c r="BF47" s="20"/>
      <c r="BG47" s="6">
        <f t="shared" si="14"/>
        <v>23875.61</v>
      </c>
      <c r="BH47" s="33"/>
      <c r="BI47" s="15">
        <v>6233.78</v>
      </c>
      <c r="BJ47" s="15"/>
      <c r="BK47" s="15"/>
      <c r="BL47" s="15"/>
      <c r="BM47" s="15"/>
      <c r="BN47" s="47"/>
      <c r="BO47" s="15"/>
      <c r="BP47" s="15"/>
      <c r="BQ47" s="47"/>
      <c r="BR47" s="15"/>
      <c r="BS47" s="47"/>
      <c r="BT47" s="47">
        <v>1527.35</v>
      </c>
      <c r="BU47" s="47"/>
      <c r="BV47" s="47">
        <f>630.12+2283.04</f>
        <v>2913.16</v>
      </c>
      <c r="BW47" s="47"/>
      <c r="BX47" s="47"/>
      <c r="BY47" s="47"/>
      <c r="BZ47" s="47"/>
      <c r="CA47" s="47"/>
      <c r="CB47" s="47"/>
      <c r="CC47" s="47"/>
      <c r="CD47" s="47"/>
      <c r="CE47" s="47"/>
      <c r="CF47" s="15">
        <f t="shared" si="8"/>
        <v>10674.289999999999</v>
      </c>
      <c r="CG47" s="33"/>
      <c r="CH47" s="47"/>
      <c r="CI47" s="15"/>
      <c r="CJ47" s="47"/>
      <c r="CK47" s="15"/>
      <c r="CL47" s="47"/>
      <c r="CM47" s="15"/>
      <c r="CN47" s="47"/>
      <c r="CO47" s="15"/>
      <c r="CP47" s="47"/>
      <c r="CQ47" s="15"/>
      <c r="CR47" s="47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>
        <f t="shared" si="9"/>
        <v>0</v>
      </c>
      <c r="DG47" s="74"/>
      <c r="DH47" s="47"/>
      <c r="DI47" s="15"/>
      <c r="DJ47" s="76">
        <f t="shared" si="10"/>
        <v>0</v>
      </c>
      <c r="DK47" s="47"/>
      <c r="DL47" s="15"/>
      <c r="DM47" s="76">
        <f t="shared" si="11"/>
        <v>0</v>
      </c>
      <c r="DN47" s="47"/>
      <c r="DO47" s="15"/>
      <c r="DP47" s="76">
        <f t="shared" si="12"/>
        <v>0</v>
      </c>
      <c r="DQ47" s="47"/>
      <c r="DR47" s="15"/>
      <c r="DS47" s="47"/>
      <c r="DT47" s="15"/>
      <c r="DU47" s="47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>
        <f t="shared" si="13"/>
        <v>0</v>
      </c>
    </row>
    <row r="48" spans="1:139">
      <c r="A48" s="5" t="s">
        <v>39</v>
      </c>
      <c r="B48" s="6">
        <v>46877.719999999994</v>
      </c>
      <c r="C48" s="33"/>
      <c r="D48" s="20">
        <v>3821.4</v>
      </c>
      <c r="E48" s="20"/>
      <c r="F48" s="20">
        <v>4192.33</v>
      </c>
      <c r="G48" s="20"/>
      <c r="H48" s="20">
        <v>2806.02</v>
      </c>
      <c r="I48" s="20"/>
      <c r="J48" s="20">
        <f t="shared" si="1"/>
        <v>10819.75</v>
      </c>
      <c r="K48" s="20">
        <f t="shared" si="2"/>
        <v>0</v>
      </c>
      <c r="L48" s="20">
        <v>2655.7</v>
      </c>
      <c r="M48" s="20"/>
      <c r="N48" s="20">
        <v>534.48</v>
      </c>
      <c r="O48" s="20"/>
      <c r="P48" s="20">
        <v>2204.73</v>
      </c>
      <c r="Q48" s="20"/>
      <c r="R48" s="20">
        <f t="shared" si="3"/>
        <v>5394.91</v>
      </c>
      <c r="S48" s="20">
        <f t="shared" si="4"/>
        <v>0</v>
      </c>
      <c r="T48" s="20">
        <v>5485.9</v>
      </c>
      <c r="U48" s="20"/>
      <c r="V48" s="20">
        <v>842.6</v>
      </c>
      <c r="W48" s="20"/>
      <c r="X48" s="20">
        <v>300.64999999999998</v>
      </c>
      <c r="Y48" s="20"/>
      <c r="Z48" s="20">
        <f t="shared" si="5"/>
        <v>6629.15</v>
      </c>
      <c r="AA48" s="20">
        <f t="shared" si="6"/>
        <v>0</v>
      </c>
      <c r="AB48" s="20"/>
      <c r="AC48" s="20"/>
      <c r="AD48" s="20"/>
      <c r="AE48" s="20"/>
      <c r="AF48" s="20"/>
      <c r="AG48" s="20"/>
      <c r="AH48" s="6">
        <f t="shared" si="7"/>
        <v>22843.809999999998</v>
      </c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>
        <v>3168.9</v>
      </c>
      <c r="AT48" s="20"/>
      <c r="AU48" s="20">
        <f>6337.81-AV48</f>
        <v>4647.7300000000005</v>
      </c>
      <c r="AV48" s="20">
        <v>1690.08</v>
      </c>
      <c r="AW48" s="20">
        <v>6936.37</v>
      </c>
      <c r="AX48" s="20"/>
      <c r="AY48" s="20">
        <v>6232.17</v>
      </c>
      <c r="AZ48" s="20"/>
      <c r="BA48" s="20">
        <v>8732.08</v>
      </c>
      <c r="BB48" s="20"/>
      <c r="BC48" s="20">
        <v>3098.48</v>
      </c>
      <c r="BD48" s="20"/>
      <c r="BE48" s="20">
        <v>3468.19</v>
      </c>
      <c r="BF48" s="20"/>
      <c r="BG48" s="6">
        <f t="shared" si="14"/>
        <v>37974.000000000007</v>
      </c>
      <c r="BH48" s="33"/>
      <c r="BI48" s="15">
        <v>4426.72</v>
      </c>
      <c r="BJ48" s="15"/>
      <c r="BK48" s="15"/>
      <c r="BL48" s="15"/>
      <c r="BM48" s="15"/>
      <c r="BN48" s="47"/>
      <c r="BO48" s="15"/>
      <c r="BP48" s="15"/>
      <c r="BQ48" s="47"/>
      <c r="BR48" s="15"/>
      <c r="BS48" s="47"/>
      <c r="BT48" s="47">
        <v>2226.1</v>
      </c>
      <c r="BU48" s="47"/>
      <c r="BV48" s="47">
        <f>441.54+1177.44</f>
        <v>1618.98</v>
      </c>
      <c r="BW48" s="47"/>
      <c r="BX48" s="47"/>
      <c r="BY48" s="47"/>
      <c r="BZ48" s="47"/>
      <c r="CA48" s="47"/>
      <c r="CB48" s="47"/>
      <c r="CC48" s="47"/>
      <c r="CD48" s="47"/>
      <c r="CE48" s="47"/>
      <c r="CF48" s="15">
        <f t="shared" si="8"/>
        <v>8271.7999999999993</v>
      </c>
      <c r="CG48" s="33"/>
      <c r="CH48" s="47"/>
      <c r="CI48" s="15"/>
      <c r="CJ48" s="47"/>
      <c r="CK48" s="15"/>
      <c r="CL48" s="47"/>
      <c r="CM48" s="15"/>
      <c r="CN48" s="47"/>
      <c r="CO48" s="15"/>
      <c r="CP48" s="47"/>
      <c r="CQ48" s="15"/>
      <c r="CR48" s="47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>
        <f t="shared" si="9"/>
        <v>0</v>
      </c>
      <c r="DG48" s="74"/>
      <c r="DH48" s="47"/>
      <c r="DI48" s="15"/>
      <c r="DJ48" s="76">
        <f t="shared" si="10"/>
        <v>0</v>
      </c>
      <c r="DK48" s="47"/>
      <c r="DL48" s="15"/>
      <c r="DM48" s="76">
        <f t="shared" si="11"/>
        <v>0</v>
      </c>
      <c r="DN48" s="47"/>
      <c r="DO48" s="15"/>
      <c r="DP48" s="76">
        <f t="shared" si="12"/>
        <v>0</v>
      </c>
      <c r="DQ48" s="47"/>
      <c r="DR48" s="15"/>
      <c r="DS48" s="47"/>
      <c r="DT48" s="15"/>
      <c r="DU48" s="47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>
        <f t="shared" si="13"/>
        <v>0</v>
      </c>
    </row>
    <row r="49" spans="1:139">
      <c r="A49" s="5" t="s">
        <v>40</v>
      </c>
      <c r="B49" s="6">
        <v>693799.70000000007</v>
      </c>
      <c r="C49" s="33"/>
      <c r="D49" s="20">
        <v>66986.100000000006</v>
      </c>
      <c r="E49" s="20"/>
      <c r="F49" s="20">
        <v>73492.740000000005</v>
      </c>
      <c r="G49" s="20"/>
      <c r="H49" s="20">
        <v>44136.71</v>
      </c>
      <c r="I49" s="20"/>
      <c r="J49" s="20">
        <f t="shared" si="1"/>
        <v>184615.55000000002</v>
      </c>
      <c r="K49" s="20">
        <f t="shared" si="2"/>
        <v>0</v>
      </c>
      <c r="L49" s="20">
        <v>40637.75</v>
      </c>
      <c r="M49" s="20"/>
      <c r="N49" s="20">
        <v>37028.269999999997</v>
      </c>
      <c r="O49" s="20"/>
      <c r="P49" s="20">
        <v>50555.3</v>
      </c>
      <c r="Q49" s="20"/>
      <c r="R49" s="20">
        <f t="shared" si="3"/>
        <v>128221.31999999999</v>
      </c>
      <c r="S49" s="20">
        <f t="shared" si="4"/>
        <v>0</v>
      </c>
      <c r="T49" s="20">
        <v>53163.23</v>
      </c>
      <c r="U49" s="20"/>
      <c r="V49" s="20">
        <v>61827.95</v>
      </c>
      <c r="W49" s="20"/>
      <c r="X49" s="20">
        <v>43743.21</v>
      </c>
      <c r="Y49" s="20"/>
      <c r="Z49" s="20">
        <f t="shared" si="5"/>
        <v>158734.38999999998</v>
      </c>
      <c r="AA49" s="20">
        <f t="shared" si="6"/>
        <v>0</v>
      </c>
      <c r="AB49" s="20"/>
      <c r="AC49" s="20"/>
      <c r="AD49" s="20">
        <v>12316.89</v>
      </c>
      <c r="AE49" s="20"/>
      <c r="AF49" s="20">
        <v>13124.29</v>
      </c>
      <c r="AG49" s="20"/>
      <c r="AH49" s="6">
        <f t="shared" si="7"/>
        <v>497012.44</v>
      </c>
      <c r="AI49" s="20">
        <v>12565.38</v>
      </c>
      <c r="AJ49" s="20"/>
      <c r="AK49" s="20">
        <v>17597.52</v>
      </c>
      <c r="AL49" s="20"/>
      <c r="AM49" s="20">
        <v>11877.22</v>
      </c>
      <c r="AN49" s="20"/>
      <c r="AO49" s="20">
        <v>12007.89</v>
      </c>
      <c r="AP49" s="20"/>
      <c r="AQ49" s="20">
        <v>12175.28</v>
      </c>
      <c r="AR49" s="20"/>
      <c r="AS49" s="20">
        <v>16259.24</v>
      </c>
      <c r="AT49" s="20"/>
      <c r="AU49" s="20">
        <f>28011.1-AV49</f>
        <v>21012.69</v>
      </c>
      <c r="AV49" s="20">
        <v>6998.41</v>
      </c>
      <c r="AW49" s="20">
        <v>55372.33</v>
      </c>
      <c r="AX49" s="20"/>
      <c r="AY49" s="20">
        <v>42612.84</v>
      </c>
      <c r="AZ49" s="20"/>
      <c r="BA49" s="20"/>
      <c r="BB49" s="20"/>
      <c r="BC49" s="20">
        <v>61748.81</v>
      </c>
      <c r="BD49" s="20"/>
      <c r="BE49" s="20">
        <v>94319.07</v>
      </c>
      <c r="BF49" s="20"/>
      <c r="BG49" s="6">
        <f t="shared" si="14"/>
        <v>364546.68</v>
      </c>
      <c r="BH49" s="33"/>
      <c r="BI49" s="15">
        <v>101977.93</v>
      </c>
      <c r="BJ49" s="15"/>
      <c r="BK49" s="15"/>
      <c r="BL49" s="15"/>
      <c r="BM49" s="15"/>
      <c r="BN49" s="47"/>
      <c r="BO49" s="15"/>
      <c r="BP49" s="15"/>
      <c r="BQ49" s="47"/>
      <c r="BR49" s="15"/>
      <c r="BS49" s="47"/>
      <c r="BT49" s="15">
        <v>38717.75</v>
      </c>
      <c r="BU49" s="47"/>
      <c r="BV49" s="15">
        <f>6707.22+27071.36</f>
        <v>33778.58</v>
      </c>
      <c r="BW49" s="47"/>
      <c r="BX49" s="15">
        <v>1956.9</v>
      </c>
      <c r="BY49" s="47"/>
      <c r="BZ49" s="15"/>
      <c r="CA49" s="47"/>
      <c r="CB49" s="15"/>
      <c r="CC49" s="47"/>
      <c r="CD49" s="15"/>
      <c r="CE49" s="47"/>
      <c r="CF49" s="15">
        <f t="shared" si="8"/>
        <v>176431.16</v>
      </c>
      <c r="CG49" s="33"/>
      <c r="CH49" s="15">
        <v>5470.19</v>
      </c>
      <c r="CI49" s="15"/>
      <c r="CJ49" s="15">
        <v>12237.51</v>
      </c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>
        <f t="shared" si="9"/>
        <v>17707.7</v>
      </c>
      <c r="DG49" s="74"/>
      <c r="DH49" s="15"/>
      <c r="DI49" s="15"/>
      <c r="DJ49" s="75">
        <f t="shared" si="10"/>
        <v>0</v>
      </c>
      <c r="DK49" s="15">
        <v>948.36</v>
      </c>
      <c r="DL49" s="15"/>
      <c r="DM49" s="75">
        <f t="shared" si="11"/>
        <v>1.5364119473671495E-3</v>
      </c>
      <c r="DN49" s="15"/>
      <c r="DO49" s="15"/>
      <c r="DP49" s="75">
        <f t="shared" si="12"/>
        <v>0</v>
      </c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>
        <f t="shared" si="13"/>
        <v>948.36</v>
      </c>
    </row>
    <row r="50" spans="1:139">
      <c r="A50" s="5" t="s">
        <v>41</v>
      </c>
      <c r="B50" s="6">
        <v>279993.95999999996</v>
      </c>
      <c r="C50" s="33"/>
      <c r="D50" s="15">
        <f>92972.85+2925.62-5482</f>
        <v>90416.47</v>
      </c>
      <c r="E50" s="20">
        <v>5482</v>
      </c>
      <c r="F50" s="15">
        <f>50634.52-3753.4</f>
        <v>46881.119999999995</v>
      </c>
      <c r="G50" s="20">
        <v>3753.4</v>
      </c>
      <c r="H50" s="15">
        <f>34623.3-I50</f>
        <v>31314.980000000003</v>
      </c>
      <c r="I50" s="20">
        <f>272.14+3036.18</f>
        <v>3308.3199999999997</v>
      </c>
      <c r="J50" s="20">
        <f t="shared" si="1"/>
        <v>168612.57</v>
      </c>
      <c r="K50" s="20">
        <f t="shared" si="2"/>
        <v>12543.72</v>
      </c>
      <c r="L50" s="15">
        <f>32493.7-M50</f>
        <v>28718.74</v>
      </c>
      <c r="M50" s="20">
        <v>3774.96</v>
      </c>
      <c r="N50" s="15">
        <f>30760.8-O50</f>
        <v>28820.09</v>
      </c>
      <c r="O50" s="20">
        <v>1940.71</v>
      </c>
      <c r="P50" s="15">
        <f>32040.61-Q50</f>
        <v>30114.45</v>
      </c>
      <c r="Q50" s="20">
        <v>1926.16</v>
      </c>
      <c r="R50" s="20">
        <f t="shared" si="3"/>
        <v>87653.28</v>
      </c>
      <c r="S50" s="20">
        <f t="shared" si="4"/>
        <v>7641.83</v>
      </c>
      <c r="T50" s="15">
        <f>25323.85-U50</f>
        <v>23902.35</v>
      </c>
      <c r="U50" s="20">
        <v>1421.5</v>
      </c>
      <c r="V50" s="15">
        <f>19058.58-W50</f>
        <v>18312.63</v>
      </c>
      <c r="W50" s="20">
        <v>745.95</v>
      </c>
      <c r="X50" s="15">
        <f>25376.84-Y50</f>
        <v>24194.87</v>
      </c>
      <c r="Y50" s="20">
        <v>1181.97</v>
      </c>
      <c r="Z50" s="20">
        <f t="shared" si="5"/>
        <v>66409.849999999991</v>
      </c>
      <c r="AA50" s="20">
        <f t="shared" si="6"/>
        <v>3349.42</v>
      </c>
      <c r="AB50" s="15"/>
      <c r="AC50" s="20"/>
      <c r="AD50" s="15">
        <v>26109.91</v>
      </c>
      <c r="AE50" s="20"/>
      <c r="AF50" s="15">
        <f>13869.96-AG50</f>
        <v>13208.849999999999</v>
      </c>
      <c r="AG50" s="20">
        <v>661.11</v>
      </c>
      <c r="AH50" s="6">
        <f t="shared" si="7"/>
        <v>386190.53999999986</v>
      </c>
      <c r="AI50" s="15">
        <f>90638.59-AJ50</f>
        <v>84099.37999999999</v>
      </c>
      <c r="AJ50" s="20">
        <v>6539.21</v>
      </c>
      <c r="AK50" s="15">
        <f>63543.49-AL50</f>
        <v>59119.56</v>
      </c>
      <c r="AL50" s="20">
        <v>4423.93</v>
      </c>
      <c r="AM50" s="15">
        <f>25137.58+15315.12</f>
        <v>40452.700000000004</v>
      </c>
      <c r="AN50" s="20">
        <f>43853.27-AM50</f>
        <v>3400.5699999999924</v>
      </c>
      <c r="AO50" s="15">
        <f>38750.43-AP50</f>
        <v>37223.58</v>
      </c>
      <c r="AP50" s="20">
        <v>1526.85</v>
      </c>
      <c r="AQ50" s="15">
        <f>52009.48-AR50+6429.66</f>
        <v>52569.490000000005</v>
      </c>
      <c r="AR50" s="20">
        <f>652.3+5217.35</f>
        <v>5869.6500000000005</v>
      </c>
      <c r="AS50" s="15">
        <f>48568.67-AT50+7035.47</f>
        <v>51238.33</v>
      </c>
      <c r="AT50" s="20">
        <f>652.3+3713.51</f>
        <v>4365.8100000000004</v>
      </c>
      <c r="AU50" s="15">
        <f>71894.38-AV50</f>
        <v>61214.33</v>
      </c>
      <c r="AV50" s="20">
        <f>2290.31+8389.74</f>
        <v>10680.05</v>
      </c>
      <c r="AW50" s="15">
        <f>42264.61-AX50+4398.27</f>
        <v>42600.490000000005</v>
      </c>
      <c r="AX50" s="20">
        <f>3736.24+326.15</f>
        <v>4062.39</v>
      </c>
      <c r="AY50" s="15">
        <f>53047.15-AZ50+8870.6</f>
        <v>56896.03</v>
      </c>
      <c r="AZ50" s="20">
        <v>5021.72</v>
      </c>
      <c r="BA50" s="15">
        <f>77864.72-BB50</f>
        <v>72679.740000000005</v>
      </c>
      <c r="BB50" s="20">
        <v>5184.9799999999996</v>
      </c>
      <c r="BC50" s="15">
        <f>71547.27-BD50</f>
        <v>64527.140000000007</v>
      </c>
      <c r="BD50" s="20">
        <f>2571.25+4448.88</f>
        <v>7020.13</v>
      </c>
      <c r="BE50" s="15">
        <f>40212.8-BF50</f>
        <v>36211.01</v>
      </c>
      <c r="BF50" s="20">
        <v>4001.79</v>
      </c>
      <c r="BG50" s="6">
        <f t="shared" si="14"/>
        <v>720928.8600000001</v>
      </c>
      <c r="BH50" s="33"/>
      <c r="BI50" s="15">
        <f>122466.76-BJ50</f>
        <v>110461.97</v>
      </c>
      <c r="BJ50" s="15">
        <f>843.91+11160.88</f>
        <v>12004.789999999999</v>
      </c>
      <c r="BK50" s="15">
        <f>883.59-BL50</f>
        <v>9.3899999999999864</v>
      </c>
      <c r="BL50" s="15">
        <v>874.2</v>
      </c>
      <c r="BM50" s="15"/>
      <c r="BN50" s="47"/>
      <c r="BO50" s="15">
        <v>10260.83</v>
      </c>
      <c r="BP50" s="15"/>
      <c r="BQ50" s="47"/>
      <c r="BR50" s="15">
        <v>6822.83</v>
      </c>
      <c r="BS50" s="47"/>
      <c r="BT50" s="15"/>
      <c r="BU50" s="47"/>
      <c r="BV50" s="15"/>
      <c r="BW50" s="47">
        <v>321.86</v>
      </c>
      <c r="BX50" s="15"/>
      <c r="BY50" s="47"/>
      <c r="BZ50" s="15"/>
      <c r="CA50" s="47">
        <v>160.11000000000001</v>
      </c>
      <c r="CB50" s="15">
        <v>245.01</v>
      </c>
      <c r="CC50" s="47">
        <v>326.68</v>
      </c>
      <c r="CD50" s="15"/>
      <c r="CE50" s="47"/>
      <c r="CF50" s="15">
        <f t="shared" si="8"/>
        <v>141487.66999999995</v>
      </c>
      <c r="CG50" s="33"/>
      <c r="CH50" s="15">
        <f>25392.5-CI50</f>
        <v>24024.560000000001</v>
      </c>
      <c r="CI50" s="15">
        <v>1367.94</v>
      </c>
      <c r="CJ50" s="15">
        <v>34389.910000000003</v>
      </c>
      <c r="CK50" s="15"/>
      <c r="CL50" s="15">
        <f>7053.31-CM50</f>
        <v>6538.6900000000005</v>
      </c>
      <c r="CM50" s="15">
        <v>514.62</v>
      </c>
      <c r="CN50" s="15">
        <v>11153.66</v>
      </c>
      <c r="CO50" s="15"/>
      <c r="CP50" s="15">
        <f>3980.89</f>
        <v>3980.89</v>
      </c>
      <c r="CQ50" s="15"/>
      <c r="CR50" s="15">
        <v>4265.03</v>
      </c>
      <c r="CS50" s="15">
        <v>242.48</v>
      </c>
      <c r="CT50" s="15"/>
      <c r="CU50" s="15">
        <v>242.48</v>
      </c>
      <c r="CV50" s="15">
        <v>1667.64</v>
      </c>
      <c r="CW50" s="15"/>
      <c r="CX50" s="15">
        <v>1153.05</v>
      </c>
      <c r="CY50" s="15"/>
      <c r="CZ50" s="15">
        <v>1920</v>
      </c>
      <c r="DA50" s="15"/>
      <c r="DB50" s="15">
        <v>2034.06</v>
      </c>
      <c r="DC50" s="15">
        <v>871.74</v>
      </c>
      <c r="DD50" s="15">
        <v>2236.94</v>
      </c>
      <c r="DE50" s="15"/>
      <c r="DF50" s="15">
        <f t="shared" si="9"/>
        <v>96603.690000000017</v>
      </c>
      <c r="DG50" s="74"/>
      <c r="DH50" s="15">
        <v>1135.18</v>
      </c>
      <c r="DI50" s="15"/>
      <c r="DJ50" s="75">
        <f t="shared" si="10"/>
        <v>7.7093559626929056E-3</v>
      </c>
      <c r="DK50" s="15">
        <v>43802.78</v>
      </c>
      <c r="DL50" s="15">
        <v>2293.12</v>
      </c>
      <c r="DM50" s="79">
        <f t="shared" si="11"/>
        <v>7.4678699528281864E-2</v>
      </c>
      <c r="DN50" s="15">
        <v>2640.22</v>
      </c>
      <c r="DO50" s="15"/>
      <c r="DP50" s="75">
        <f t="shared" si="12"/>
        <v>3.537661316475709E-3</v>
      </c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>
        <f t="shared" si="13"/>
        <v>49871.3</v>
      </c>
    </row>
    <row r="51" spans="1:139">
      <c r="A51" s="5" t="s">
        <v>42</v>
      </c>
      <c r="B51" s="6">
        <v>291752.19000000006</v>
      </c>
      <c r="C51" s="33"/>
      <c r="D51" s="20">
        <v>24015.35</v>
      </c>
      <c r="E51" s="20"/>
      <c r="F51" s="20">
        <v>23880.02</v>
      </c>
      <c r="G51" s="20"/>
      <c r="H51" s="20">
        <v>19902.22</v>
      </c>
      <c r="I51" s="20"/>
      <c r="J51" s="20">
        <f t="shared" si="1"/>
        <v>67797.59</v>
      </c>
      <c r="K51" s="20">
        <f t="shared" si="2"/>
        <v>0</v>
      </c>
      <c r="L51" s="20">
        <v>26512.47</v>
      </c>
      <c r="M51" s="20"/>
      <c r="N51" s="20">
        <v>26908.5</v>
      </c>
      <c r="O51" s="20"/>
      <c r="P51" s="20">
        <v>19247.09</v>
      </c>
      <c r="Q51" s="20"/>
      <c r="R51" s="20">
        <f t="shared" si="3"/>
        <v>72668.06</v>
      </c>
      <c r="S51" s="20">
        <f t="shared" si="4"/>
        <v>0</v>
      </c>
      <c r="T51" s="20">
        <v>14780.46</v>
      </c>
      <c r="U51" s="20"/>
      <c r="V51" s="20">
        <v>13957.93</v>
      </c>
      <c r="W51" s="20"/>
      <c r="X51" s="20">
        <v>23690.44</v>
      </c>
      <c r="Y51" s="20"/>
      <c r="Z51" s="20">
        <f t="shared" si="5"/>
        <v>52428.83</v>
      </c>
      <c r="AA51" s="20">
        <f t="shared" si="6"/>
        <v>0</v>
      </c>
      <c r="AB51" s="20">
        <v>668.1</v>
      </c>
      <c r="AC51" s="20"/>
      <c r="AD51" s="20">
        <v>26833.759999999998</v>
      </c>
      <c r="AE51" s="20"/>
      <c r="AF51" s="20">
        <v>24144.7</v>
      </c>
      <c r="AG51" s="20"/>
      <c r="AH51" s="6">
        <f t="shared" si="7"/>
        <v>244541.04</v>
      </c>
      <c r="AI51" s="20">
        <v>21521.87</v>
      </c>
      <c r="AJ51" s="20"/>
      <c r="AK51" s="20">
        <v>27994.95</v>
      </c>
      <c r="AL51" s="20"/>
      <c r="AM51" s="20">
        <v>24203.62</v>
      </c>
      <c r="AN51" s="20"/>
      <c r="AO51" s="20">
        <v>26895.81</v>
      </c>
      <c r="AP51" s="20"/>
      <c r="AQ51" s="20">
        <v>19299.61</v>
      </c>
      <c r="AR51" s="20"/>
      <c r="AS51" s="20">
        <v>36743.760000000002</v>
      </c>
      <c r="AT51" s="20"/>
      <c r="AU51" s="20">
        <f>35998.53-AV51</f>
        <v>32162.23</v>
      </c>
      <c r="AV51" s="20">
        <v>3836.3</v>
      </c>
      <c r="AW51" s="20">
        <v>26585.15</v>
      </c>
      <c r="AX51" s="20"/>
      <c r="AY51" s="20">
        <v>62169.98</v>
      </c>
      <c r="AZ51" s="20"/>
      <c r="BA51" s="20">
        <v>57200.28</v>
      </c>
      <c r="BB51" s="20"/>
      <c r="BC51" s="20">
        <v>57875.09</v>
      </c>
      <c r="BD51" s="20"/>
      <c r="BE51" s="20">
        <v>49967</v>
      </c>
      <c r="BF51" s="20"/>
      <c r="BG51" s="6">
        <f t="shared" si="14"/>
        <v>446455.64999999991</v>
      </c>
      <c r="BH51" s="33"/>
      <c r="BI51" s="15">
        <v>39035.06</v>
      </c>
      <c r="BJ51" s="15"/>
      <c r="BK51" s="15"/>
      <c r="BL51" s="15"/>
      <c r="BM51" s="15"/>
      <c r="BN51" s="47"/>
      <c r="BO51" s="15"/>
      <c r="BP51" s="15">
        <v>25923.61</v>
      </c>
      <c r="BQ51" s="47"/>
      <c r="BR51" s="15"/>
      <c r="BS51" s="47"/>
      <c r="BT51" s="15">
        <v>20134.39</v>
      </c>
      <c r="BU51" s="47"/>
      <c r="BV51" s="15"/>
      <c r="BW51" s="47"/>
      <c r="BX51" s="15"/>
      <c r="BY51" s="47"/>
      <c r="BZ51" s="15">
        <v>10921.86</v>
      </c>
      <c r="CA51" s="47"/>
      <c r="CB51" s="15"/>
      <c r="CC51" s="47"/>
      <c r="CD51" s="15">
        <v>32676.3</v>
      </c>
      <c r="CE51" s="47"/>
      <c r="CF51" s="15">
        <f t="shared" si="8"/>
        <v>128691.22</v>
      </c>
      <c r="CG51" s="33"/>
      <c r="CH51" s="15"/>
      <c r="CI51" s="15"/>
      <c r="CJ51" s="15"/>
      <c r="CK51" s="15"/>
      <c r="CL51" s="15"/>
      <c r="CM51" s="15"/>
      <c r="CN51" s="15"/>
      <c r="CO51" s="15"/>
      <c r="CP51" s="15">
        <v>35714.49</v>
      </c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>
        <f t="shared" si="9"/>
        <v>35714.49</v>
      </c>
      <c r="DG51" s="74"/>
      <c r="DH51" s="15"/>
      <c r="DI51" s="15"/>
      <c r="DJ51" s="75">
        <f t="shared" si="10"/>
        <v>0</v>
      </c>
      <c r="DK51" s="15"/>
      <c r="DL51" s="15"/>
      <c r="DM51" s="75">
        <f t="shared" si="11"/>
        <v>0</v>
      </c>
      <c r="DN51" s="15">
        <v>1365.9</v>
      </c>
      <c r="DO51" s="15"/>
      <c r="DP51" s="75">
        <f t="shared" si="12"/>
        <v>1.8301852088743254E-3</v>
      </c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>
        <f t="shared" si="13"/>
        <v>1365.9</v>
      </c>
    </row>
    <row r="52" spans="1:139">
      <c r="A52" s="5" t="s">
        <v>43</v>
      </c>
      <c r="B52" s="6">
        <v>569061.46</v>
      </c>
      <c r="C52" s="33"/>
      <c r="D52" s="20">
        <v>43769.53</v>
      </c>
      <c r="E52" s="20"/>
      <c r="F52" s="20">
        <v>32741.22</v>
      </c>
      <c r="G52" s="20"/>
      <c r="H52" s="20">
        <v>45746.18</v>
      </c>
      <c r="I52" s="20"/>
      <c r="J52" s="20">
        <f t="shared" si="1"/>
        <v>122256.93</v>
      </c>
      <c r="K52" s="20">
        <f t="shared" si="2"/>
        <v>0</v>
      </c>
      <c r="L52" s="20">
        <v>70854.67</v>
      </c>
      <c r="M52" s="20"/>
      <c r="N52" s="20">
        <v>75974.37</v>
      </c>
      <c r="O52" s="20"/>
      <c r="P52" s="20">
        <v>41999.12</v>
      </c>
      <c r="Q52" s="20"/>
      <c r="R52" s="20">
        <f t="shared" si="3"/>
        <v>188828.15999999997</v>
      </c>
      <c r="S52" s="20">
        <f t="shared" si="4"/>
        <v>0</v>
      </c>
      <c r="T52" s="20">
        <v>22337.45</v>
      </c>
      <c r="U52" s="20"/>
      <c r="V52" s="20">
        <v>32426.880000000001</v>
      </c>
      <c r="W52" s="20"/>
      <c r="X52" s="20">
        <v>69566.19</v>
      </c>
      <c r="Y52" s="20"/>
      <c r="Z52" s="20">
        <f t="shared" si="5"/>
        <v>124330.52</v>
      </c>
      <c r="AA52" s="20">
        <f t="shared" si="6"/>
        <v>0</v>
      </c>
      <c r="AB52" s="20"/>
      <c r="AC52" s="20"/>
      <c r="AD52" s="20">
        <v>53166.38</v>
      </c>
      <c r="AE52" s="20"/>
      <c r="AF52" s="20">
        <v>78313.17</v>
      </c>
      <c r="AG52" s="20"/>
      <c r="AH52" s="6">
        <f t="shared" si="7"/>
        <v>566895.16</v>
      </c>
      <c r="AI52" s="20">
        <v>44365.71</v>
      </c>
      <c r="AJ52" s="20"/>
      <c r="AK52" s="20">
        <v>75573.8</v>
      </c>
      <c r="AL52" s="20"/>
      <c r="AM52" s="20">
        <v>104624.61</v>
      </c>
      <c r="AN52" s="20"/>
      <c r="AO52" s="20">
        <v>99868.49</v>
      </c>
      <c r="AP52" s="20"/>
      <c r="AQ52" s="20">
        <v>63674.3</v>
      </c>
      <c r="AR52" s="20"/>
      <c r="AS52" s="20">
        <v>83805.94</v>
      </c>
      <c r="AT52" s="20"/>
      <c r="AU52" s="20">
        <f>58357.42-AV52</f>
        <v>53360.75</v>
      </c>
      <c r="AV52" s="20">
        <v>4996.67</v>
      </c>
      <c r="AW52" s="20">
        <v>95146.15</v>
      </c>
      <c r="AX52" s="20"/>
      <c r="AY52" s="20">
        <v>43161</v>
      </c>
      <c r="AZ52" s="20"/>
      <c r="BA52" s="20">
        <v>52950.879999999997</v>
      </c>
      <c r="BB52" s="20"/>
      <c r="BC52" s="20">
        <v>60059.24</v>
      </c>
      <c r="BD52" s="20"/>
      <c r="BE52" s="20">
        <v>76928.42</v>
      </c>
      <c r="BF52" s="20"/>
      <c r="BG52" s="6">
        <f t="shared" si="14"/>
        <v>858515.96000000008</v>
      </c>
      <c r="BH52" s="33"/>
      <c r="BI52" s="15">
        <v>75295.350000000006</v>
      </c>
      <c r="BJ52" s="15"/>
      <c r="BK52" s="15"/>
      <c r="BL52" s="15"/>
      <c r="BM52" s="15"/>
      <c r="BN52" s="47"/>
      <c r="BO52" s="15">
        <v>4002.24</v>
      </c>
      <c r="BP52" s="15">
        <v>34466.870000000003</v>
      </c>
      <c r="BQ52" s="47"/>
      <c r="BR52" s="15"/>
      <c r="BS52" s="47"/>
      <c r="BT52" s="15">
        <v>5115.28</v>
      </c>
      <c r="BU52" s="47"/>
      <c r="BV52" s="15">
        <f>1014.6+2705.6</f>
        <v>3720.2</v>
      </c>
      <c r="BW52" s="47"/>
      <c r="BX52" s="15"/>
      <c r="BY52" s="47"/>
      <c r="BZ52" s="15">
        <v>369.5</v>
      </c>
      <c r="CA52" s="47"/>
      <c r="CB52" s="15"/>
      <c r="CC52" s="47"/>
      <c r="CD52" s="15"/>
      <c r="CE52" s="47"/>
      <c r="CF52" s="15">
        <f t="shared" si="8"/>
        <v>122969.44000000002</v>
      </c>
      <c r="CG52" s="33"/>
      <c r="CH52" s="15"/>
      <c r="CI52" s="15"/>
      <c r="CJ52" s="15">
        <v>6892.3</v>
      </c>
      <c r="CK52" s="15"/>
      <c r="CL52" s="15"/>
      <c r="CM52" s="15"/>
      <c r="CN52" s="15"/>
      <c r="CO52" s="15"/>
      <c r="CP52" s="15">
        <v>6276.27</v>
      </c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>
        <f t="shared" si="9"/>
        <v>13168.57</v>
      </c>
      <c r="DG52" s="74"/>
      <c r="DH52" s="15"/>
      <c r="DI52" s="15"/>
      <c r="DJ52" s="75">
        <f t="shared" si="10"/>
        <v>0</v>
      </c>
      <c r="DK52" s="15"/>
      <c r="DL52" s="15"/>
      <c r="DM52" s="75">
        <f t="shared" si="11"/>
        <v>0</v>
      </c>
      <c r="DN52" s="15">
        <v>2212.92</v>
      </c>
      <c r="DO52" s="15"/>
      <c r="DP52" s="75">
        <f t="shared" si="12"/>
        <v>2.9651171040502031E-3</v>
      </c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>
        <f t="shared" si="13"/>
        <v>2212.92</v>
      </c>
    </row>
    <row r="53" spans="1:139">
      <c r="A53" s="5" t="s">
        <v>8307</v>
      </c>
      <c r="B53" s="6"/>
      <c r="C53" s="3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6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>
        <v>6326.83</v>
      </c>
      <c r="BB53" s="20"/>
      <c r="BC53" s="20">
        <v>4174.3999999999996</v>
      </c>
      <c r="BD53" s="20"/>
      <c r="BE53" s="20"/>
      <c r="BF53" s="20"/>
      <c r="BG53" s="6">
        <f t="shared" si="14"/>
        <v>10501.23</v>
      </c>
      <c r="BH53" s="33"/>
      <c r="BI53" s="15"/>
      <c r="BJ53" s="15"/>
      <c r="BK53" s="15"/>
      <c r="BL53" s="15"/>
      <c r="BM53" s="15"/>
      <c r="BN53" s="47"/>
      <c r="BO53" s="15"/>
      <c r="BP53" s="15"/>
      <c r="BQ53" s="47"/>
      <c r="BR53" s="15"/>
      <c r="BS53" s="47"/>
      <c r="BT53" s="15"/>
      <c r="BU53" s="47"/>
      <c r="BV53" s="15"/>
      <c r="BW53" s="47"/>
      <c r="BX53" s="15"/>
      <c r="BY53" s="47"/>
      <c r="BZ53" s="15"/>
      <c r="CA53" s="47"/>
      <c r="CB53" s="15"/>
      <c r="CC53" s="47"/>
      <c r="CD53" s="15"/>
      <c r="CE53" s="47"/>
      <c r="CF53" s="15">
        <f t="shared" si="8"/>
        <v>0</v>
      </c>
      <c r="CG53" s="33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>
        <f t="shared" si="9"/>
        <v>0</v>
      </c>
      <c r="DG53" s="74"/>
      <c r="DH53" s="15"/>
      <c r="DI53" s="15"/>
      <c r="DJ53" s="75">
        <f t="shared" si="10"/>
        <v>0</v>
      </c>
      <c r="DK53" s="15"/>
      <c r="DL53" s="15"/>
      <c r="DM53" s="75">
        <f t="shared" si="11"/>
        <v>0</v>
      </c>
      <c r="DN53" s="15"/>
      <c r="DO53" s="15"/>
      <c r="DP53" s="75">
        <f t="shared" si="12"/>
        <v>0</v>
      </c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>
        <f t="shared" si="13"/>
        <v>0</v>
      </c>
    </row>
    <row r="54" spans="1:139">
      <c r="A54" s="5" t="s">
        <v>44</v>
      </c>
      <c r="B54" s="6">
        <v>34925.46</v>
      </c>
      <c r="C54" s="33"/>
      <c r="D54" s="15"/>
      <c r="E54" s="20"/>
      <c r="F54" s="15"/>
      <c r="G54" s="20"/>
      <c r="H54" s="15"/>
      <c r="I54" s="20"/>
      <c r="J54" s="20">
        <f t="shared" si="1"/>
        <v>0</v>
      </c>
      <c r="K54" s="20">
        <f t="shared" si="2"/>
        <v>0</v>
      </c>
      <c r="L54" s="15">
        <v>9084.1299999999992</v>
      </c>
      <c r="M54" s="20"/>
      <c r="N54" s="15"/>
      <c r="O54" s="20"/>
      <c r="P54" s="15"/>
      <c r="Q54" s="20"/>
      <c r="R54" s="20">
        <f t="shared" si="3"/>
        <v>9084.1299999999992</v>
      </c>
      <c r="S54" s="20">
        <f t="shared" si="4"/>
        <v>0</v>
      </c>
      <c r="T54" s="15"/>
      <c r="U54" s="20"/>
      <c r="V54" s="15"/>
      <c r="W54" s="20"/>
      <c r="X54" s="15"/>
      <c r="Y54" s="20"/>
      <c r="Z54" s="20">
        <f t="shared" si="5"/>
        <v>0</v>
      </c>
      <c r="AA54" s="20">
        <f t="shared" si="6"/>
        <v>0</v>
      </c>
      <c r="AB54" s="15"/>
      <c r="AC54" s="20"/>
      <c r="AD54" s="15">
        <v>8542.39</v>
      </c>
      <c r="AE54" s="20"/>
      <c r="AF54" s="15"/>
      <c r="AG54" s="20"/>
      <c r="AH54" s="6">
        <f t="shared" si="7"/>
        <v>17626.519999999997</v>
      </c>
      <c r="AI54" s="15">
        <v>5835.72</v>
      </c>
      <c r="AJ54" s="20"/>
      <c r="AK54" s="15"/>
      <c r="AL54" s="20"/>
      <c r="AM54" s="15">
        <v>16172.64</v>
      </c>
      <c r="AN54" s="20"/>
      <c r="AO54" s="15"/>
      <c r="AP54" s="20"/>
      <c r="AQ54" s="15">
        <v>15342.22</v>
      </c>
      <c r="AR54" s="20"/>
      <c r="AS54" s="15">
        <v>24410.48</v>
      </c>
      <c r="AT54" s="20"/>
      <c r="AU54" s="15">
        <v>8478.24</v>
      </c>
      <c r="AV54" s="20"/>
      <c r="AW54" s="15">
        <v>9689.4</v>
      </c>
      <c r="AX54" s="20"/>
      <c r="AY54" s="15">
        <v>9689.4</v>
      </c>
      <c r="AZ54" s="20"/>
      <c r="BA54" s="15"/>
      <c r="BB54" s="20"/>
      <c r="BC54" s="15">
        <v>22539.8</v>
      </c>
      <c r="BD54" s="20"/>
      <c r="BE54" s="15">
        <v>19376.09</v>
      </c>
      <c r="BF54" s="20"/>
      <c r="BG54" s="6">
        <f t="shared" si="14"/>
        <v>131533.99</v>
      </c>
      <c r="BH54" s="33"/>
      <c r="BI54" s="15">
        <v>10093.129999999999</v>
      </c>
      <c r="BJ54" s="15"/>
      <c r="BK54" s="15"/>
      <c r="BL54" s="15"/>
      <c r="BM54" s="15"/>
      <c r="BN54" s="47"/>
      <c r="BO54" s="15"/>
      <c r="BP54" s="15"/>
      <c r="BQ54" s="47"/>
      <c r="BR54" s="15">
        <v>19569.47</v>
      </c>
      <c r="BS54" s="47"/>
      <c r="BT54" s="15"/>
      <c r="BU54" s="47"/>
      <c r="BV54" s="15"/>
      <c r="BW54" s="47"/>
      <c r="BX54" s="15"/>
      <c r="BY54" s="47"/>
      <c r="BZ54" s="15"/>
      <c r="CA54" s="47"/>
      <c r="CB54" s="15"/>
      <c r="CC54" s="47"/>
      <c r="CD54" s="15"/>
      <c r="CE54" s="47"/>
      <c r="CF54" s="15">
        <f t="shared" si="8"/>
        <v>29662.6</v>
      </c>
      <c r="CG54" s="33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>
        <f t="shared" si="9"/>
        <v>0</v>
      </c>
      <c r="DG54" s="74"/>
      <c r="DH54" s="15"/>
      <c r="DI54" s="15"/>
      <c r="DJ54" s="75">
        <f t="shared" si="10"/>
        <v>0</v>
      </c>
      <c r="DK54" s="15"/>
      <c r="DL54" s="15"/>
      <c r="DM54" s="75">
        <f t="shared" si="11"/>
        <v>0</v>
      </c>
      <c r="DN54" s="15"/>
      <c r="DO54" s="15"/>
      <c r="DP54" s="75">
        <f t="shared" si="12"/>
        <v>0</v>
      </c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>
        <f t="shared" si="13"/>
        <v>0</v>
      </c>
    </row>
    <row r="55" spans="1:139">
      <c r="A55" s="5" t="s">
        <v>45</v>
      </c>
      <c r="B55" s="6">
        <v>0</v>
      </c>
      <c r="C55" s="33"/>
      <c r="D55" s="15"/>
      <c r="E55" s="20"/>
      <c r="F55" s="15"/>
      <c r="G55" s="20"/>
      <c r="H55" s="15"/>
      <c r="I55" s="20"/>
      <c r="J55" s="20">
        <f t="shared" si="1"/>
        <v>0</v>
      </c>
      <c r="K55" s="20">
        <f t="shared" si="2"/>
        <v>0</v>
      </c>
      <c r="L55" s="15"/>
      <c r="M55" s="20"/>
      <c r="N55" s="15"/>
      <c r="O55" s="20"/>
      <c r="P55" s="15"/>
      <c r="Q55" s="20"/>
      <c r="R55" s="20">
        <f t="shared" si="3"/>
        <v>0</v>
      </c>
      <c r="S55" s="20">
        <f t="shared" si="4"/>
        <v>0</v>
      </c>
      <c r="T55" s="15"/>
      <c r="U55" s="20"/>
      <c r="V55" s="15"/>
      <c r="W55" s="20"/>
      <c r="X55" s="15"/>
      <c r="Y55" s="20"/>
      <c r="Z55" s="20">
        <f t="shared" si="5"/>
        <v>0</v>
      </c>
      <c r="AA55" s="20">
        <f t="shared" si="6"/>
        <v>0</v>
      </c>
      <c r="AB55" s="15"/>
      <c r="AC55" s="20"/>
      <c r="AD55" s="15"/>
      <c r="AE55" s="20"/>
      <c r="AF55" s="15"/>
      <c r="AG55" s="20"/>
      <c r="AH55" s="6">
        <f t="shared" si="7"/>
        <v>0</v>
      </c>
      <c r="AI55" s="15"/>
      <c r="AJ55" s="20"/>
      <c r="AK55" s="15"/>
      <c r="AL55" s="20"/>
      <c r="AM55" s="15"/>
      <c r="AN55" s="20"/>
      <c r="AO55" s="15"/>
      <c r="AP55" s="20"/>
      <c r="AQ55" s="15"/>
      <c r="AR55" s="20"/>
      <c r="AS55" s="15"/>
      <c r="AT55" s="20"/>
      <c r="AU55" s="15"/>
      <c r="AV55" s="20"/>
      <c r="AW55" s="15"/>
      <c r="AX55" s="20"/>
      <c r="AY55" s="15"/>
      <c r="AZ55" s="20"/>
      <c r="BA55" s="15">
        <v>18668.16</v>
      </c>
      <c r="BB55" s="20"/>
      <c r="BC55" s="15"/>
      <c r="BD55" s="20"/>
      <c r="BE55" s="15"/>
      <c r="BF55" s="20"/>
      <c r="BG55" s="6">
        <f t="shared" si="14"/>
        <v>18668.16</v>
      </c>
      <c r="BH55" s="33"/>
      <c r="BI55" s="15"/>
      <c r="BJ55" s="15"/>
      <c r="BK55" s="15"/>
      <c r="BL55" s="15"/>
      <c r="BM55" s="15"/>
      <c r="BN55" s="47"/>
      <c r="BO55" s="15"/>
      <c r="BP55" s="15"/>
      <c r="BQ55" s="47"/>
      <c r="BR55" s="15"/>
      <c r="BS55" s="47"/>
      <c r="BT55" s="15"/>
      <c r="BU55" s="47"/>
      <c r="BV55" s="15"/>
      <c r="BW55" s="47"/>
      <c r="BX55" s="15"/>
      <c r="BY55" s="47"/>
      <c r="BZ55" s="15"/>
      <c r="CA55" s="47"/>
      <c r="CB55" s="15"/>
      <c r="CC55" s="47"/>
      <c r="CD55" s="15"/>
      <c r="CE55" s="47"/>
      <c r="CF55" s="15">
        <f t="shared" si="8"/>
        <v>0</v>
      </c>
      <c r="CG55" s="33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>
        <f t="shared" si="9"/>
        <v>0</v>
      </c>
      <c r="DG55" s="74"/>
      <c r="DH55" s="15"/>
      <c r="DI55" s="15"/>
      <c r="DJ55" s="75">
        <f t="shared" si="10"/>
        <v>0</v>
      </c>
      <c r="DK55" s="15"/>
      <c r="DL55" s="15"/>
      <c r="DM55" s="75">
        <f t="shared" si="11"/>
        <v>0</v>
      </c>
      <c r="DN55" s="15"/>
      <c r="DO55" s="15"/>
      <c r="DP55" s="75">
        <f t="shared" si="12"/>
        <v>0</v>
      </c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>
        <f t="shared" si="13"/>
        <v>0</v>
      </c>
    </row>
    <row r="56" spans="1:139">
      <c r="A56" s="5" t="s">
        <v>46</v>
      </c>
      <c r="B56" s="6">
        <v>0</v>
      </c>
      <c r="C56" s="33"/>
      <c r="D56" s="15"/>
      <c r="E56" s="20"/>
      <c r="F56" s="15"/>
      <c r="G56" s="20"/>
      <c r="H56" s="15"/>
      <c r="I56" s="20"/>
      <c r="J56" s="20">
        <f t="shared" si="1"/>
        <v>0</v>
      </c>
      <c r="K56" s="20">
        <f t="shared" si="2"/>
        <v>0</v>
      </c>
      <c r="L56" s="15"/>
      <c r="M56" s="20"/>
      <c r="N56" s="15"/>
      <c r="O56" s="20"/>
      <c r="P56" s="15"/>
      <c r="Q56" s="20"/>
      <c r="R56" s="20">
        <f t="shared" si="3"/>
        <v>0</v>
      </c>
      <c r="S56" s="20">
        <f t="shared" si="4"/>
        <v>0</v>
      </c>
      <c r="T56" s="15"/>
      <c r="U56" s="20"/>
      <c r="V56" s="15"/>
      <c r="W56" s="20"/>
      <c r="X56" s="15"/>
      <c r="Y56" s="20"/>
      <c r="Z56" s="20">
        <f t="shared" si="5"/>
        <v>0</v>
      </c>
      <c r="AA56" s="20">
        <f t="shared" si="6"/>
        <v>0</v>
      </c>
      <c r="AB56" s="15"/>
      <c r="AC56" s="20"/>
      <c r="AD56" s="15"/>
      <c r="AE56" s="20"/>
      <c r="AF56" s="15"/>
      <c r="AG56" s="20"/>
      <c r="AH56" s="6">
        <f t="shared" si="7"/>
        <v>0</v>
      </c>
      <c r="AI56" s="15"/>
      <c r="AJ56" s="20"/>
      <c r="AK56" s="15"/>
      <c r="AL56" s="20"/>
      <c r="AM56" s="15"/>
      <c r="AN56" s="20"/>
      <c r="AO56" s="15"/>
      <c r="AP56" s="20"/>
      <c r="AQ56" s="15"/>
      <c r="AR56" s="20"/>
      <c r="AS56" s="15"/>
      <c r="AT56" s="20"/>
      <c r="AU56" s="15"/>
      <c r="AV56" s="20"/>
      <c r="AW56" s="15"/>
      <c r="AX56" s="20"/>
      <c r="AY56" s="15"/>
      <c r="AZ56" s="20"/>
      <c r="BA56" s="15"/>
      <c r="BB56" s="20"/>
      <c r="BC56" s="15"/>
      <c r="BD56" s="20"/>
      <c r="BE56" s="15">
        <v>4960.5</v>
      </c>
      <c r="BF56" s="20"/>
      <c r="BG56" s="6">
        <f t="shared" si="14"/>
        <v>4960.5</v>
      </c>
      <c r="BH56" s="33"/>
      <c r="BI56" s="15"/>
      <c r="BJ56" s="15"/>
      <c r="BK56" s="15"/>
      <c r="BL56" s="15"/>
      <c r="BM56" s="15"/>
      <c r="BN56" s="47"/>
      <c r="BO56" s="15"/>
      <c r="BP56" s="15"/>
      <c r="BQ56" s="47"/>
      <c r="BR56" s="15"/>
      <c r="BS56" s="47"/>
      <c r="BT56" s="15"/>
      <c r="BU56" s="47"/>
      <c r="BV56" s="15"/>
      <c r="BW56" s="47"/>
      <c r="BX56" s="15"/>
      <c r="BY56" s="47"/>
      <c r="BZ56" s="15"/>
      <c r="CA56" s="47"/>
      <c r="CB56" s="15"/>
      <c r="CC56" s="47"/>
      <c r="CD56" s="15"/>
      <c r="CE56" s="47"/>
      <c r="CF56" s="15">
        <f t="shared" si="8"/>
        <v>0</v>
      </c>
      <c r="CG56" s="33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>
        <f t="shared" si="9"/>
        <v>0</v>
      </c>
      <c r="DG56" s="74"/>
      <c r="DH56" s="15"/>
      <c r="DI56" s="15"/>
      <c r="DJ56" s="75">
        <f t="shared" si="10"/>
        <v>0</v>
      </c>
      <c r="DK56" s="15"/>
      <c r="DL56" s="15"/>
      <c r="DM56" s="75">
        <f t="shared" si="11"/>
        <v>0</v>
      </c>
      <c r="DN56" s="15"/>
      <c r="DO56" s="15"/>
      <c r="DP56" s="75">
        <f t="shared" si="12"/>
        <v>0</v>
      </c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>
        <f t="shared" si="13"/>
        <v>0</v>
      </c>
    </row>
    <row r="57" spans="1:139">
      <c r="A57" s="5" t="s">
        <v>47</v>
      </c>
      <c r="B57" s="6">
        <v>7272.99</v>
      </c>
      <c r="C57" s="33"/>
      <c r="D57" s="15"/>
      <c r="E57" s="20"/>
      <c r="F57" s="15"/>
      <c r="G57" s="20"/>
      <c r="H57" s="15"/>
      <c r="I57" s="20"/>
      <c r="J57" s="20">
        <f t="shared" si="1"/>
        <v>0</v>
      </c>
      <c r="K57" s="20">
        <f t="shared" si="2"/>
        <v>0</v>
      </c>
      <c r="L57" s="15"/>
      <c r="M57" s="20"/>
      <c r="N57" s="15"/>
      <c r="O57" s="20"/>
      <c r="P57" s="15"/>
      <c r="Q57" s="20"/>
      <c r="R57" s="20">
        <f t="shared" si="3"/>
        <v>0</v>
      </c>
      <c r="S57" s="20">
        <f t="shared" si="4"/>
        <v>0</v>
      </c>
      <c r="T57" s="15"/>
      <c r="U57" s="20"/>
      <c r="V57" s="15"/>
      <c r="W57" s="20"/>
      <c r="X57" s="15"/>
      <c r="Y57" s="20"/>
      <c r="Z57" s="20">
        <f t="shared" si="5"/>
        <v>0</v>
      </c>
      <c r="AA57" s="20">
        <f t="shared" si="6"/>
        <v>0</v>
      </c>
      <c r="AB57" s="15"/>
      <c r="AC57" s="20"/>
      <c r="AD57" s="15">
        <v>4601.75</v>
      </c>
      <c r="AE57" s="20"/>
      <c r="AF57" s="15"/>
      <c r="AG57" s="20"/>
      <c r="AH57" s="6">
        <f t="shared" si="7"/>
        <v>4601.75</v>
      </c>
      <c r="AI57" s="15">
        <v>3371.77</v>
      </c>
      <c r="AJ57" s="20"/>
      <c r="AK57" s="15">
        <v>4280.7</v>
      </c>
      <c r="AL57" s="20"/>
      <c r="AM57" s="15"/>
      <c r="AN57" s="20"/>
      <c r="AO57" s="15"/>
      <c r="AP57" s="20"/>
      <c r="AQ57" s="15"/>
      <c r="AR57" s="20"/>
      <c r="AS57" s="15">
        <v>9408.64</v>
      </c>
      <c r="AT57" s="20"/>
      <c r="AU57" s="15"/>
      <c r="AV57" s="20"/>
      <c r="AW57" s="15"/>
      <c r="AX57" s="20"/>
      <c r="AY57" s="15"/>
      <c r="AZ57" s="20"/>
      <c r="BA57" s="15"/>
      <c r="BB57" s="20"/>
      <c r="BC57" s="15">
        <v>8251.84</v>
      </c>
      <c r="BD57" s="20"/>
      <c r="BE57" s="15">
        <v>4627.2</v>
      </c>
      <c r="BF57" s="20"/>
      <c r="BG57" s="6">
        <f t="shared" si="14"/>
        <v>29940.15</v>
      </c>
      <c r="BH57" s="33"/>
      <c r="BI57" s="15"/>
      <c r="BJ57" s="15"/>
      <c r="BK57" s="15"/>
      <c r="BL57" s="15"/>
      <c r="BM57" s="15"/>
      <c r="BN57" s="47"/>
      <c r="BO57" s="15"/>
      <c r="BP57" s="15"/>
      <c r="BQ57" s="47"/>
      <c r="BR57" s="15"/>
      <c r="BS57" s="47"/>
      <c r="BT57" s="15"/>
      <c r="BU57" s="47"/>
      <c r="BV57" s="15"/>
      <c r="BW57" s="47"/>
      <c r="BX57" s="15"/>
      <c r="BY57" s="47"/>
      <c r="BZ57" s="15"/>
      <c r="CA57" s="47"/>
      <c r="CB57" s="15"/>
      <c r="CC57" s="47"/>
      <c r="CD57" s="15"/>
      <c r="CE57" s="47"/>
      <c r="CF57" s="15">
        <f t="shared" si="8"/>
        <v>0</v>
      </c>
      <c r="CG57" s="33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>
        <f t="shared" si="9"/>
        <v>0</v>
      </c>
      <c r="DG57" s="74"/>
      <c r="DH57" s="15"/>
      <c r="DI57" s="15"/>
      <c r="DJ57" s="75">
        <f t="shared" si="10"/>
        <v>0</v>
      </c>
      <c r="DK57" s="15"/>
      <c r="DL57" s="15"/>
      <c r="DM57" s="75">
        <f t="shared" si="11"/>
        <v>0</v>
      </c>
      <c r="DN57" s="15"/>
      <c r="DO57" s="15"/>
      <c r="DP57" s="75">
        <f t="shared" si="12"/>
        <v>0</v>
      </c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>
        <f t="shared" si="13"/>
        <v>0</v>
      </c>
    </row>
    <row r="58" spans="1:139">
      <c r="A58" s="5" t="s">
        <v>48</v>
      </c>
      <c r="B58" s="6">
        <v>42810.07</v>
      </c>
      <c r="C58" s="33"/>
      <c r="D58" s="15"/>
      <c r="E58" s="20"/>
      <c r="F58" s="15"/>
      <c r="G58" s="20"/>
      <c r="H58" s="15"/>
      <c r="I58" s="20"/>
      <c r="J58" s="20">
        <f t="shared" si="1"/>
        <v>0</v>
      </c>
      <c r="K58" s="20">
        <f t="shared" si="2"/>
        <v>0</v>
      </c>
      <c r="L58" s="15"/>
      <c r="M58" s="20"/>
      <c r="N58" s="15"/>
      <c r="O58" s="20"/>
      <c r="P58" s="15"/>
      <c r="Q58" s="20"/>
      <c r="R58" s="20">
        <f t="shared" si="3"/>
        <v>0</v>
      </c>
      <c r="S58" s="20">
        <f t="shared" si="4"/>
        <v>0</v>
      </c>
      <c r="T58" s="15"/>
      <c r="U58" s="20"/>
      <c r="V58" s="15"/>
      <c r="W58" s="20"/>
      <c r="X58" s="15"/>
      <c r="Y58" s="20"/>
      <c r="Z58" s="20">
        <f t="shared" si="5"/>
        <v>0</v>
      </c>
      <c r="AA58" s="20">
        <f t="shared" si="6"/>
        <v>0</v>
      </c>
      <c r="AB58" s="15"/>
      <c r="AC58" s="20"/>
      <c r="AD58" s="15">
        <v>4916.25</v>
      </c>
      <c r="AE58" s="20"/>
      <c r="AF58" s="15"/>
      <c r="AG58" s="20"/>
      <c r="AH58" s="6">
        <f t="shared" si="7"/>
        <v>4916.25</v>
      </c>
      <c r="AI58" s="15">
        <v>4269.38</v>
      </c>
      <c r="AJ58" s="20"/>
      <c r="AK58" s="15">
        <v>4140</v>
      </c>
      <c r="AL58" s="20"/>
      <c r="AM58" s="15"/>
      <c r="AN58" s="20"/>
      <c r="AO58" s="15"/>
      <c r="AP58" s="20"/>
      <c r="AQ58" s="15"/>
      <c r="AR58" s="20"/>
      <c r="AS58" s="15">
        <v>11091.02</v>
      </c>
      <c r="AT58" s="20"/>
      <c r="AU58" s="15"/>
      <c r="AV58" s="20"/>
      <c r="AW58" s="15"/>
      <c r="AX58" s="20"/>
      <c r="AY58" s="15"/>
      <c r="AZ58" s="20"/>
      <c r="BA58" s="15"/>
      <c r="BB58" s="20"/>
      <c r="BC58" s="15"/>
      <c r="BD58" s="20"/>
      <c r="BE58" s="15"/>
      <c r="BF58" s="20"/>
      <c r="BG58" s="6">
        <f t="shared" si="14"/>
        <v>19500.400000000001</v>
      </c>
      <c r="BH58" s="33"/>
      <c r="BI58" s="15"/>
      <c r="BJ58" s="15"/>
      <c r="BK58" s="15"/>
      <c r="BL58" s="15"/>
      <c r="BM58" s="15"/>
      <c r="BN58" s="47"/>
      <c r="BO58" s="15"/>
      <c r="BP58" s="15"/>
      <c r="BQ58" s="47"/>
      <c r="BR58" s="15"/>
      <c r="BS58" s="47"/>
      <c r="BT58" s="15"/>
      <c r="BU58" s="47"/>
      <c r="BV58" s="15"/>
      <c r="BW58" s="47"/>
      <c r="BX58" s="15"/>
      <c r="BY58" s="47"/>
      <c r="BZ58" s="15"/>
      <c r="CA58" s="47"/>
      <c r="CB58" s="15"/>
      <c r="CC58" s="47"/>
      <c r="CD58" s="15"/>
      <c r="CE58" s="47"/>
      <c r="CF58" s="15">
        <f t="shared" si="8"/>
        <v>0</v>
      </c>
      <c r="CG58" s="33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>
        <f t="shared" si="9"/>
        <v>0</v>
      </c>
      <c r="DG58" s="74"/>
      <c r="DH58" s="15"/>
      <c r="DI58" s="15"/>
      <c r="DJ58" s="75">
        <f t="shared" si="10"/>
        <v>0</v>
      </c>
      <c r="DK58" s="15"/>
      <c r="DL58" s="15"/>
      <c r="DM58" s="75">
        <f t="shared" si="11"/>
        <v>0</v>
      </c>
      <c r="DN58" s="15"/>
      <c r="DO58" s="15"/>
      <c r="DP58" s="75">
        <f t="shared" si="12"/>
        <v>0</v>
      </c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>
        <f t="shared" si="13"/>
        <v>0</v>
      </c>
    </row>
    <row r="59" spans="1:139">
      <c r="A59" s="5" t="s">
        <v>52</v>
      </c>
      <c r="B59" s="6">
        <v>0</v>
      </c>
      <c r="C59" s="35"/>
      <c r="D59" s="16"/>
      <c r="E59" s="21"/>
      <c r="F59" s="16"/>
      <c r="G59" s="21"/>
      <c r="H59" s="16"/>
      <c r="I59" s="21"/>
      <c r="J59" s="20">
        <f t="shared" si="1"/>
        <v>0</v>
      </c>
      <c r="K59" s="20">
        <f t="shared" si="2"/>
        <v>0</v>
      </c>
      <c r="L59" s="16"/>
      <c r="M59" s="21"/>
      <c r="N59" s="16"/>
      <c r="O59" s="21"/>
      <c r="P59" s="16"/>
      <c r="Q59" s="21"/>
      <c r="R59" s="20">
        <f t="shared" si="3"/>
        <v>0</v>
      </c>
      <c r="S59" s="20">
        <f t="shared" si="4"/>
        <v>0</v>
      </c>
      <c r="T59" s="16"/>
      <c r="U59" s="21"/>
      <c r="V59" s="16"/>
      <c r="W59" s="21"/>
      <c r="X59" s="16"/>
      <c r="Y59" s="21"/>
      <c r="Z59" s="20">
        <f t="shared" si="5"/>
        <v>0</v>
      </c>
      <c r="AA59" s="20">
        <f t="shared" si="6"/>
        <v>0</v>
      </c>
      <c r="AB59" s="16"/>
      <c r="AC59" s="21"/>
      <c r="AD59" s="16"/>
      <c r="AE59" s="21"/>
      <c r="AF59" s="16"/>
      <c r="AG59" s="21"/>
      <c r="AH59" s="6">
        <f t="shared" si="7"/>
        <v>0</v>
      </c>
      <c r="AI59" s="16"/>
      <c r="AJ59" s="21"/>
      <c r="AK59" s="16"/>
      <c r="AL59" s="21"/>
      <c r="AM59" s="16">
        <v>10326.24</v>
      </c>
      <c r="AN59" s="21"/>
      <c r="AO59" s="16"/>
      <c r="AP59" s="21"/>
      <c r="AQ59" s="16"/>
      <c r="AR59" s="21"/>
      <c r="AS59" s="16"/>
      <c r="AT59" s="21"/>
      <c r="AU59" s="16"/>
      <c r="AV59" s="21"/>
      <c r="AW59" s="16"/>
      <c r="AX59" s="21"/>
      <c r="AY59" s="16"/>
      <c r="AZ59" s="21"/>
      <c r="BA59" s="16"/>
      <c r="BB59" s="21"/>
      <c r="BC59" s="16"/>
      <c r="BD59" s="21"/>
      <c r="BE59" s="16"/>
      <c r="BF59" s="21"/>
      <c r="BG59" s="6">
        <f t="shared" si="14"/>
        <v>10326.24</v>
      </c>
      <c r="BH59" s="35"/>
      <c r="BI59" s="16"/>
      <c r="BJ59" s="16"/>
      <c r="BK59" s="16"/>
      <c r="BL59" s="16"/>
      <c r="BM59" s="16"/>
      <c r="BN59" s="48"/>
      <c r="BO59" s="16"/>
      <c r="BP59" s="16"/>
      <c r="BQ59" s="48"/>
      <c r="BR59" s="16"/>
      <c r="BS59" s="48"/>
      <c r="BT59" s="16"/>
      <c r="BU59" s="48"/>
      <c r="BV59" s="16"/>
      <c r="BW59" s="48"/>
      <c r="BX59" s="16"/>
      <c r="BY59" s="48"/>
      <c r="BZ59" s="16"/>
      <c r="CA59" s="48"/>
      <c r="CB59" s="16"/>
      <c r="CC59" s="48"/>
      <c r="CD59" s="16"/>
      <c r="CE59" s="48"/>
      <c r="CF59" s="15">
        <f t="shared" si="8"/>
        <v>0</v>
      </c>
      <c r="CG59" s="35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5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5">
        <f t="shared" si="9"/>
        <v>0</v>
      </c>
      <c r="DG59" s="74"/>
      <c r="DH59" s="16"/>
      <c r="DI59" s="16"/>
      <c r="DJ59" s="77">
        <f t="shared" si="10"/>
        <v>0</v>
      </c>
      <c r="DK59" s="16"/>
      <c r="DL59" s="16"/>
      <c r="DM59" s="77">
        <f t="shared" si="11"/>
        <v>0</v>
      </c>
      <c r="DN59" s="16"/>
      <c r="DO59" s="16"/>
      <c r="DP59" s="77">
        <f t="shared" si="12"/>
        <v>0</v>
      </c>
      <c r="DQ59" s="16"/>
      <c r="DR59" s="16"/>
      <c r="DS59" s="16"/>
      <c r="DT59" s="16"/>
      <c r="DU59" s="16"/>
      <c r="DV59" s="16"/>
      <c r="DW59" s="15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5">
        <f t="shared" si="13"/>
        <v>0</v>
      </c>
    </row>
    <row r="60" spans="1:139" ht="15" thickBot="1">
      <c r="A60" s="7" t="s">
        <v>49</v>
      </c>
      <c r="B60" s="8">
        <v>12804704.919999998</v>
      </c>
      <c r="C60" s="35"/>
      <c r="D60" s="26">
        <f t="shared" ref="D60:E60" si="15">SUM(D8:D59)</f>
        <v>811286.7</v>
      </c>
      <c r="E60" s="22">
        <f t="shared" si="15"/>
        <v>121330.12</v>
      </c>
      <c r="F60" s="26">
        <f t="shared" ref="F60:G60" si="16">SUM(F8:F59)</f>
        <v>666342.46000000008</v>
      </c>
      <c r="G60" s="22">
        <f t="shared" si="16"/>
        <v>96147.163</v>
      </c>
      <c r="H60" s="26">
        <f t="shared" ref="H60:I60" si="17">SUM(H8:H59)</f>
        <v>714386.16700000013</v>
      </c>
      <c r="I60" s="22">
        <f t="shared" si="17"/>
        <v>110782.99300000002</v>
      </c>
      <c r="J60" s="20">
        <f t="shared" si="1"/>
        <v>2192015.3270000005</v>
      </c>
      <c r="K60" s="20">
        <f t="shared" si="2"/>
        <v>328260.27600000001</v>
      </c>
      <c r="L60" s="26">
        <f t="shared" ref="L60:M60" si="18">SUM(L8:L59)</f>
        <v>735559.3899999999</v>
      </c>
      <c r="M60" s="22">
        <f t="shared" si="18"/>
        <v>108212.40000000001</v>
      </c>
      <c r="N60" s="26">
        <f t="shared" ref="N60:O60" si="19">SUM(N8:N59)</f>
        <v>721562.58</v>
      </c>
      <c r="O60" s="22">
        <f t="shared" si="19"/>
        <v>104022.24</v>
      </c>
      <c r="P60" s="26">
        <f t="shared" ref="P60:Q60" si="20">SUM(P8:P59)</f>
        <v>700739.26</v>
      </c>
      <c r="Q60" s="22">
        <f t="shared" si="20"/>
        <v>69976.570000000007</v>
      </c>
      <c r="R60" s="20">
        <f t="shared" si="3"/>
        <v>2157861.2299999995</v>
      </c>
      <c r="S60" s="20">
        <f t="shared" si="4"/>
        <v>282211.21000000002</v>
      </c>
      <c r="T60" s="26">
        <f t="shared" ref="T60:U60" si="21">SUM(T8:T59)</f>
        <v>767497.24</v>
      </c>
      <c r="U60" s="22">
        <f t="shared" si="21"/>
        <v>201443.92</v>
      </c>
      <c r="V60" s="26">
        <f t="shared" ref="V60:W60" si="22">SUM(V8:V59)</f>
        <v>764254.8600000001</v>
      </c>
      <c r="W60" s="22">
        <f t="shared" si="22"/>
        <v>125525.33999999998</v>
      </c>
      <c r="X60" s="26">
        <f t="shared" ref="X60:Y60" si="23">SUM(X8:X59)</f>
        <v>820310.96</v>
      </c>
      <c r="Y60" s="22">
        <f t="shared" si="23"/>
        <v>75751.5</v>
      </c>
      <c r="Z60" s="20">
        <f t="shared" si="5"/>
        <v>2352063.06</v>
      </c>
      <c r="AA60" s="20">
        <f t="shared" si="6"/>
        <v>402720.76</v>
      </c>
      <c r="AB60" s="26">
        <f t="shared" ref="AB60:AC60" si="24">SUM(AB8:AB59)</f>
        <v>259286.88000000003</v>
      </c>
      <c r="AC60" s="22">
        <f t="shared" si="24"/>
        <v>96951.16</v>
      </c>
      <c r="AD60" s="26">
        <f t="shared" ref="AD60:AE60" si="25">SUM(AD8:AD59)</f>
        <v>791885.7300000001</v>
      </c>
      <c r="AE60" s="22">
        <f t="shared" si="25"/>
        <v>215171.90000000002</v>
      </c>
      <c r="AF60" s="26">
        <f t="shared" ref="AF60:AG60" si="26">SUM(AF8:AF59)</f>
        <v>573774.63</v>
      </c>
      <c r="AG60" s="22">
        <f t="shared" si="26"/>
        <v>102832.47000000002</v>
      </c>
      <c r="AH60" s="6">
        <f>D60+E60+F60+G60+H60+I60+L60+M60+N60+O60+P60+Q60+T60+U60+V60+W60+X60+Y60+AB60+AC60+AD60+AE60+AF60+AG60</f>
        <v>9755034.6330000032</v>
      </c>
      <c r="AI60" s="26">
        <f t="shared" ref="AI60:AJ60" si="27">SUM(AI8:AI59)</f>
        <v>874051.32199999993</v>
      </c>
      <c r="AJ60" s="22">
        <f t="shared" si="27"/>
        <v>122118.898</v>
      </c>
      <c r="AK60" s="26">
        <f t="shared" ref="AK60:AL60" si="28">SUM(AK8:AK59)</f>
        <v>953101.45</v>
      </c>
      <c r="AL60" s="22">
        <f t="shared" si="28"/>
        <v>101645.10999999999</v>
      </c>
      <c r="AM60" s="26">
        <f t="shared" ref="AM60:AN60" si="29">SUM(AM8:AM59)</f>
        <v>901436.3899999999</v>
      </c>
      <c r="AN60" s="22">
        <f t="shared" si="29"/>
        <v>144378.66999999998</v>
      </c>
      <c r="AO60" s="26">
        <f t="shared" ref="AO60:AP60" si="30">SUM(AO8:AO59)</f>
        <v>840341.92999999993</v>
      </c>
      <c r="AP60" s="22">
        <f t="shared" si="30"/>
        <v>152673.45000000001</v>
      </c>
      <c r="AQ60" s="26">
        <f t="shared" ref="AQ60:AR60" si="31">SUM(AQ8:AQ59)</f>
        <v>842682.25000000023</v>
      </c>
      <c r="AR60" s="22">
        <f t="shared" si="31"/>
        <v>108387.20999999999</v>
      </c>
      <c r="AS60" s="26">
        <f t="shared" ref="AS60:AT60" si="32">SUM(AS8:AS59)</f>
        <v>931522.85</v>
      </c>
      <c r="AT60" s="22">
        <f t="shared" si="32"/>
        <v>82859.97</v>
      </c>
      <c r="AU60" s="26">
        <f t="shared" ref="AU60:AV60" si="33">SUM(AU8:AU59)</f>
        <v>966496.87999999966</v>
      </c>
      <c r="AV60" s="22">
        <f t="shared" si="33"/>
        <v>276431.62999999995</v>
      </c>
      <c r="AW60" s="26">
        <f t="shared" ref="AW60:AX60" si="34">SUM(AW8:AW59)</f>
        <v>993280.24000000011</v>
      </c>
      <c r="AX60" s="22">
        <f t="shared" si="34"/>
        <v>86366.909999999989</v>
      </c>
      <c r="AY60" s="26">
        <f t="shared" ref="AY60:AZ60" si="35">SUM(AY8:AY59)</f>
        <v>979025.04</v>
      </c>
      <c r="AZ60" s="22">
        <f t="shared" si="35"/>
        <v>78768.320000000007</v>
      </c>
      <c r="BA60" s="26">
        <f t="shared" ref="BA60:BB60" si="36">SUM(BA8:BA59)</f>
        <v>994216.25</v>
      </c>
      <c r="BB60" s="22">
        <f t="shared" si="36"/>
        <v>178095.50000000003</v>
      </c>
      <c r="BC60" s="26">
        <f t="shared" ref="BC60:BD60" si="37">SUM(BC8:BC59)</f>
        <v>1020364.96</v>
      </c>
      <c r="BD60" s="22">
        <f t="shared" si="37"/>
        <v>152470.05000000002</v>
      </c>
      <c r="BE60" s="26">
        <f t="shared" ref="BE60:BF60" si="38">SUM(BE8:BE59)</f>
        <v>1039703.1099999999</v>
      </c>
      <c r="BF60" s="22">
        <f t="shared" si="38"/>
        <v>141198.27000000002</v>
      </c>
      <c r="BG60" s="6">
        <f t="shared" si="14"/>
        <v>12961616.66</v>
      </c>
      <c r="BH60" s="35"/>
      <c r="BI60" s="26">
        <f t="shared" ref="BI60:BO60" si="39">SUM(BI8:BI59)</f>
        <v>1017753.26</v>
      </c>
      <c r="BJ60" s="26">
        <f t="shared" si="39"/>
        <v>148374.35</v>
      </c>
      <c r="BK60" s="26">
        <f t="shared" si="39"/>
        <v>37494.449999999997</v>
      </c>
      <c r="BL60" s="26">
        <f t="shared" si="39"/>
        <v>81252.240000000005</v>
      </c>
      <c r="BM60" s="26">
        <f t="shared" si="39"/>
        <v>0</v>
      </c>
      <c r="BN60" s="49">
        <f t="shared" si="39"/>
        <v>115092.75</v>
      </c>
      <c r="BO60" s="26">
        <f t="shared" si="39"/>
        <v>154855.35999999999</v>
      </c>
      <c r="BP60" s="26">
        <f t="shared" ref="BP60:BQ60" si="40">SUM(BP8:BP59)</f>
        <v>273117.59000000003</v>
      </c>
      <c r="BQ60" s="49">
        <f t="shared" si="40"/>
        <v>41723.760000000002</v>
      </c>
      <c r="BR60" s="26">
        <f t="shared" ref="BR60:BS60" si="41">SUM(BR8:BR59)</f>
        <v>309535.14</v>
      </c>
      <c r="BS60" s="49">
        <f t="shared" si="41"/>
        <v>84917.16</v>
      </c>
      <c r="BT60" s="26">
        <f t="shared" ref="BT60:BU60" si="42">SUM(BT8:BT59)</f>
        <v>238391.53</v>
      </c>
      <c r="BU60" s="49">
        <f t="shared" si="42"/>
        <v>188176.08000000002</v>
      </c>
      <c r="BV60" s="62">
        <f t="shared" ref="BV60:BW60" si="43">SUM(BV8:BV59)</f>
        <v>219112.02000000002</v>
      </c>
      <c r="BW60" s="63">
        <f t="shared" si="43"/>
        <v>106827.14</v>
      </c>
      <c r="BX60" s="26">
        <f t="shared" ref="BX60:BY60" si="44">SUM(BX8:BX59)</f>
        <v>107231.32999999999</v>
      </c>
      <c r="BY60" s="49">
        <f t="shared" si="44"/>
        <v>87550.200000000012</v>
      </c>
      <c r="BZ60" s="26">
        <f t="shared" ref="BZ60:CA60" si="45">SUM(BZ8:BZ59)</f>
        <v>158461.46999999997</v>
      </c>
      <c r="CA60" s="49">
        <f t="shared" si="45"/>
        <v>149913.85999999999</v>
      </c>
      <c r="CB60" s="26">
        <f t="shared" ref="CB60:CE60" si="46">SUM(CB8:CB59)</f>
        <v>127937.67</v>
      </c>
      <c r="CC60" s="49">
        <f t="shared" si="46"/>
        <v>236037.68</v>
      </c>
      <c r="CD60" s="26">
        <f t="shared" si="46"/>
        <v>157793.82999999999</v>
      </c>
      <c r="CE60" s="49">
        <f t="shared" si="46"/>
        <v>112191.17000000001</v>
      </c>
      <c r="CF60" s="15">
        <f>SUM(BI60:CE60)</f>
        <v>4153740.040000001</v>
      </c>
      <c r="CG60" s="35"/>
      <c r="CH60" s="26">
        <f t="shared" ref="CH60:CI60" si="47">SUM(CH8:CH59)</f>
        <v>254158.05000000005</v>
      </c>
      <c r="CI60" s="26">
        <f t="shared" si="47"/>
        <v>146869.18</v>
      </c>
      <c r="CJ60" s="26">
        <f t="shared" ref="CJ60:CK60" si="48">SUM(CJ8:CJ59)</f>
        <v>150260.24</v>
      </c>
      <c r="CK60" s="26">
        <f t="shared" si="48"/>
        <v>0</v>
      </c>
      <c r="CL60" s="26">
        <f>SUM(CL8:CL59)</f>
        <v>236042.94</v>
      </c>
      <c r="CM60" s="26">
        <f t="shared" ref="CM60" si="49">SUM(CM8:CM59)</f>
        <v>160153.56</v>
      </c>
      <c r="CN60" s="26">
        <f t="shared" ref="CN60:CO60" si="50">SUM(CN8:CN59)</f>
        <v>66602.960000000006</v>
      </c>
      <c r="CO60" s="26">
        <f t="shared" si="50"/>
        <v>0</v>
      </c>
      <c r="CP60" s="26">
        <f t="shared" ref="CP60:CQ60" si="51">SUM(CP8:CP59)</f>
        <v>560055.04000000004</v>
      </c>
      <c r="CQ60" s="26">
        <f t="shared" si="51"/>
        <v>0</v>
      </c>
      <c r="CR60" s="26">
        <f t="shared" ref="CR60:CS60" si="52">SUM(CR8:CR59)</f>
        <v>223519.46</v>
      </c>
      <c r="CS60" s="26">
        <f t="shared" si="52"/>
        <v>113786.24000000001</v>
      </c>
      <c r="CT60" s="15">
        <f t="shared" ref="CT60:CY60" si="53">SUM(CT8:CT59)</f>
        <v>56820.929999999993</v>
      </c>
      <c r="CU60" s="26">
        <f t="shared" si="53"/>
        <v>114724.04</v>
      </c>
      <c r="CV60" s="15">
        <f t="shared" si="53"/>
        <v>413018.30000000005</v>
      </c>
      <c r="CW60" s="26">
        <f t="shared" si="53"/>
        <v>0</v>
      </c>
      <c r="CX60" s="15">
        <f t="shared" si="53"/>
        <v>372221.41</v>
      </c>
      <c r="CY60" s="26">
        <f t="shared" si="53"/>
        <v>0</v>
      </c>
      <c r="CZ60" s="16">
        <v>427089.48</v>
      </c>
      <c r="DA60" s="16">
        <v>94591.59</v>
      </c>
      <c r="DB60" s="15">
        <f t="shared" ref="DB60:DC60" si="54">SUM(DB8:DB59)</f>
        <v>173756.46999999997</v>
      </c>
      <c r="DC60" s="26">
        <f t="shared" si="54"/>
        <v>249640.38</v>
      </c>
      <c r="DD60" s="15">
        <f t="shared" ref="DD60:DE60" si="55">SUM(DD8:DD59)</f>
        <v>357059.52</v>
      </c>
      <c r="DE60" s="26">
        <f t="shared" si="55"/>
        <v>9412.5500000000011</v>
      </c>
      <c r="DF60" s="15">
        <f>SUM(CH60:DE60)</f>
        <v>4179782.3399999994</v>
      </c>
      <c r="DG60" s="74"/>
      <c r="DH60" s="26">
        <f>SUM(DH8:DH59)</f>
        <v>96410.739999999991</v>
      </c>
      <c r="DI60" s="26">
        <f t="shared" ref="DI60:ED60" si="56">SUM(DI8:DI59)</f>
        <v>50836.32</v>
      </c>
      <c r="DJ60" s="78">
        <f t="shared" si="10"/>
        <v>1</v>
      </c>
      <c r="DK60" s="26">
        <f t="shared" si="56"/>
        <v>419200.39000000013</v>
      </c>
      <c r="DL60" s="26">
        <f t="shared" si="56"/>
        <v>198055.94</v>
      </c>
      <c r="DM60" s="78">
        <f t="shared" si="11"/>
        <v>1</v>
      </c>
      <c r="DN60" s="26">
        <f t="shared" si="56"/>
        <v>569752.95000000007</v>
      </c>
      <c r="DO60" s="26">
        <f t="shared" si="56"/>
        <v>176564.96</v>
      </c>
      <c r="DP60" s="78">
        <f t="shared" si="12"/>
        <v>1</v>
      </c>
      <c r="DQ60" s="26">
        <f t="shared" si="56"/>
        <v>0</v>
      </c>
      <c r="DR60" s="26">
        <f t="shared" si="56"/>
        <v>0</v>
      </c>
      <c r="DS60" s="26">
        <f t="shared" si="56"/>
        <v>0</v>
      </c>
      <c r="DT60" s="26">
        <f t="shared" si="56"/>
        <v>0</v>
      </c>
      <c r="DU60" s="26">
        <f t="shared" si="56"/>
        <v>0</v>
      </c>
      <c r="DV60" s="26">
        <f t="shared" si="56"/>
        <v>0</v>
      </c>
      <c r="DW60" s="15">
        <f t="shared" si="56"/>
        <v>0</v>
      </c>
      <c r="DX60" s="26">
        <f t="shared" si="56"/>
        <v>0</v>
      </c>
      <c r="DY60" s="15">
        <f t="shared" si="56"/>
        <v>0</v>
      </c>
      <c r="DZ60" s="26">
        <f t="shared" si="56"/>
        <v>0</v>
      </c>
      <c r="EA60" s="15">
        <f t="shared" si="56"/>
        <v>0</v>
      </c>
      <c r="EB60" s="26">
        <f t="shared" si="56"/>
        <v>0</v>
      </c>
      <c r="EC60" s="16">
        <f t="shared" si="56"/>
        <v>0</v>
      </c>
      <c r="ED60" s="16">
        <f t="shared" si="56"/>
        <v>0</v>
      </c>
      <c r="EE60" s="15">
        <f t="shared" ref="EE60:EH60" si="57">SUM(EE8:EE59)</f>
        <v>0</v>
      </c>
      <c r="EF60" s="26">
        <f t="shared" si="57"/>
        <v>0</v>
      </c>
      <c r="EG60" s="15">
        <f t="shared" si="57"/>
        <v>0</v>
      </c>
      <c r="EH60" s="26">
        <f t="shared" si="57"/>
        <v>0</v>
      </c>
      <c r="EI60" s="57">
        <f>DH60+DI60+DK60+DL60+DN60+DO60</f>
        <v>1510821.3000000003</v>
      </c>
    </row>
    <row r="61" spans="1:139" ht="15.6" hidden="1" customHeight="1" thickTop="1">
      <c r="C61" s="36"/>
      <c r="AK61" s="14"/>
      <c r="AM61" s="14"/>
      <c r="AO61" s="14"/>
      <c r="AQ61" s="14"/>
      <c r="AS61" s="14"/>
      <c r="AU61" s="14"/>
      <c r="AW61" s="14"/>
      <c r="AY61" s="14"/>
      <c r="BA61" s="14"/>
      <c r="BC61" s="14"/>
      <c r="BE61" s="14"/>
      <c r="BH61" s="36"/>
      <c r="BV61" s="64"/>
      <c r="BW61" s="64"/>
      <c r="CG61" s="36"/>
      <c r="CV61" s="14"/>
      <c r="CX61" s="14"/>
      <c r="DB61" s="14"/>
      <c r="DD61" s="14"/>
      <c r="DG61" s="7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Y61" s="14"/>
      <c r="EA61" s="14"/>
      <c r="EE61" s="14"/>
      <c r="EG61" s="14"/>
    </row>
    <row r="62" spans="1:139" ht="15.6" hidden="1" customHeight="1">
      <c r="A62" s="5" t="s">
        <v>50</v>
      </c>
      <c r="C62" s="36"/>
      <c r="D62" s="15"/>
      <c r="E62" s="20"/>
      <c r="F62" s="15"/>
      <c r="G62" s="20"/>
      <c r="H62" s="15"/>
      <c r="I62" s="20"/>
      <c r="J62" s="20"/>
      <c r="K62" s="20"/>
      <c r="L62" s="15"/>
      <c r="M62" s="20"/>
      <c r="N62" s="15"/>
      <c r="O62" s="20"/>
      <c r="P62" s="15"/>
      <c r="Q62" s="20"/>
      <c r="R62" s="20"/>
      <c r="S62" s="20"/>
      <c r="T62" s="15"/>
      <c r="U62" s="20"/>
      <c r="V62" s="15"/>
      <c r="W62" s="20"/>
      <c r="X62" s="15"/>
      <c r="Y62" s="20"/>
      <c r="Z62" s="20"/>
      <c r="AA62" s="20"/>
      <c r="AB62" s="15"/>
      <c r="AC62" s="20"/>
      <c r="AD62" s="15"/>
      <c r="AE62" s="20"/>
      <c r="AF62" s="15"/>
      <c r="AG62" s="20"/>
      <c r="AI62" s="15"/>
      <c r="AJ62" s="20"/>
      <c r="AK62" s="15"/>
      <c r="AL62" s="20"/>
      <c r="AM62" s="15"/>
      <c r="AN62" s="20"/>
      <c r="AO62" s="15"/>
      <c r="AP62" s="20"/>
      <c r="AQ62" s="15"/>
      <c r="AR62" s="20"/>
      <c r="AS62" s="15"/>
      <c r="AT62" s="20"/>
      <c r="AU62" s="15"/>
      <c r="AV62" s="20"/>
      <c r="AW62" s="15"/>
      <c r="AX62" s="20"/>
      <c r="AY62" s="15"/>
      <c r="AZ62" s="20"/>
      <c r="BA62" s="15"/>
      <c r="BB62" s="20"/>
      <c r="BC62" s="15"/>
      <c r="BD62" s="20"/>
      <c r="BE62" s="15"/>
      <c r="BF62" s="20"/>
      <c r="BH62" s="36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65"/>
      <c r="BW62" s="65"/>
      <c r="BX62" s="15"/>
      <c r="BY62" s="15"/>
      <c r="BZ62" s="15"/>
      <c r="CA62" s="15"/>
      <c r="CB62" s="15"/>
      <c r="CC62" s="15"/>
      <c r="CD62" s="15"/>
      <c r="CE62" s="15"/>
      <c r="CG62" s="36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V62" s="14"/>
      <c r="CX62" s="14"/>
      <c r="DB62" s="14"/>
      <c r="DD62" s="14"/>
      <c r="DG62" s="74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4"/>
      <c r="DY62" s="14"/>
      <c r="EA62" s="14"/>
      <c r="EE62" s="14"/>
      <c r="EG62" s="14"/>
    </row>
    <row r="63" spans="1:139" ht="15.6" hidden="1" customHeight="1" thickBot="1">
      <c r="C63" s="36"/>
      <c r="AK63" s="14"/>
      <c r="AM63" s="14"/>
      <c r="AO63" s="14"/>
      <c r="AQ63" s="14"/>
      <c r="AS63" s="14"/>
      <c r="AU63" s="14"/>
      <c r="AW63" s="14"/>
      <c r="AY63" s="14"/>
      <c r="BA63" s="14"/>
      <c r="BC63" s="14"/>
      <c r="BE63" s="14"/>
      <c r="BH63" s="36"/>
      <c r="BV63" s="64"/>
      <c r="BW63" s="64"/>
      <c r="CG63" s="36"/>
      <c r="CV63" s="14"/>
      <c r="CX63" s="14"/>
      <c r="DB63" s="14"/>
      <c r="DD63" s="14"/>
      <c r="DG63" s="7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Y63" s="14"/>
      <c r="EA63" s="14"/>
      <c r="EE63" s="14"/>
      <c r="EG63" s="14"/>
    </row>
    <row r="64" spans="1:139" s="1" customFormat="1" ht="15.6" hidden="1" customHeight="1" thickBot="1">
      <c r="A64" s="9" t="s">
        <v>51</v>
      </c>
      <c r="B64"/>
      <c r="C64" s="36"/>
      <c r="D64" s="27"/>
      <c r="E64" s="23"/>
      <c r="F64" s="27"/>
      <c r="G64" s="23"/>
      <c r="H64" s="27"/>
      <c r="I64" s="23"/>
      <c r="J64" s="23"/>
      <c r="K64" s="23"/>
      <c r="L64" s="27"/>
      <c r="M64" s="23"/>
      <c r="N64" s="27"/>
      <c r="O64" s="23"/>
      <c r="P64" s="27"/>
      <c r="Q64" s="23"/>
      <c r="R64" s="23"/>
      <c r="S64" s="23"/>
      <c r="T64" s="27"/>
      <c r="U64" s="23"/>
      <c r="V64" s="27"/>
      <c r="W64" s="23"/>
      <c r="X64" s="27"/>
      <c r="Y64" s="23"/>
      <c r="Z64" s="23"/>
      <c r="AA64" s="23"/>
      <c r="AB64" s="27"/>
      <c r="AC64" s="23"/>
      <c r="AD64" s="27"/>
      <c r="AE64" s="23"/>
      <c r="AF64" s="27"/>
      <c r="AG64" s="23"/>
      <c r="AH64"/>
      <c r="AI64" s="27"/>
      <c r="AJ64" s="23"/>
      <c r="AK64" s="27"/>
      <c r="AL64" s="23"/>
      <c r="AM64" s="27"/>
      <c r="AN64" s="23"/>
      <c r="AO64" s="27"/>
      <c r="AP64" s="23"/>
      <c r="AQ64" s="27"/>
      <c r="AR64" s="23"/>
      <c r="AS64" s="27"/>
      <c r="AT64" s="23"/>
      <c r="AU64" s="27"/>
      <c r="AV64" s="23"/>
      <c r="AW64" s="27"/>
      <c r="AX64" s="23"/>
      <c r="AY64" s="27"/>
      <c r="AZ64" s="23"/>
      <c r="BA64" s="27"/>
      <c r="BB64" s="23"/>
      <c r="BC64" s="27"/>
      <c r="BD64" s="23"/>
      <c r="BE64" s="27"/>
      <c r="BF64" s="23"/>
      <c r="BG64"/>
      <c r="BH64" s="36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66"/>
      <c r="BW64" s="66"/>
      <c r="BX64" s="27"/>
      <c r="BY64" s="27"/>
      <c r="BZ64" s="27"/>
      <c r="CA64" s="27"/>
      <c r="CB64" s="27"/>
      <c r="CC64" s="27"/>
      <c r="CD64" s="27"/>
      <c r="CE64" s="27"/>
      <c r="CF64" s="14"/>
      <c r="CG64" s="36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14"/>
      <c r="CV64" s="14"/>
      <c r="CX64" s="14"/>
      <c r="DB64" s="14"/>
      <c r="DD64" s="14"/>
      <c r="DG64" s="73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14"/>
      <c r="DY64" s="14"/>
      <c r="EA64" s="14"/>
      <c r="EE64" s="14"/>
      <c r="EG64" s="14"/>
    </row>
    <row r="65" spans="1:139" ht="15.6" hidden="1" customHeight="1">
      <c r="C65" s="36"/>
      <c r="AK65" s="14"/>
      <c r="AM65" s="14"/>
      <c r="AO65" s="14"/>
      <c r="AQ65" s="14"/>
      <c r="AS65" s="14"/>
      <c r="AU65" s="14"/>
      <c r="AW65" s="14"/>
      <c r="AY65" s="14"/>
      <c r="BA65" s="14"/>
      <c r="BC65" s="14"/>
      <c r="BE65" s="14"/>
      <c r="BH65" s="36"/>
      <c r="BV65" s="64"/>
      <c r="BW65" s="64"/>
      <c r="CG65" s="36"/>
      <c r="CV65" s="14"/>
      <c r="CX65" s="14"/>
      <c r="DB65" s="14"/>
      <c r="DD65" s="14"/>
      <c r="DG65" s="7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Y65" s="14"/>
      <c r="EA65" s="14"/>
      <c r="EE65" s="14"/>
      <c r="EG65" s="14"/>
    </row>
    <row r="66" spans="1:139" ht="15.6" hidden="1" customHeight="1">
      <c r="C66" s="36"/>
      <c r="AK66" s="14"/>
      <c r="AM66" s="14"/>
      <c r="AO66" s="14"/>
      <c r="AQ66" s="14"/>
      <c r="AS66" s="14"/>
      <c r="AU66" s="14"/>
      <c r="AW66" s="14"/>
      <c r="AY66" s="14"/>
      <c r="BA66" s="14"/>
      <c r="BC66" s="14"/>
      <c r="BE66" s="14"/>
      <c r="BH66" s="36"/>
      <c r="BV66" s="64"/>
      <c r="BW66" s="64"/>
      <c r="CG66" s="36"/>
      <c r="CV66" s="14"/>
      <c r="CX66" s="14"/>
      <c r="DB66" s="14"/>
      <c r="DD66" s="14"/>
      <c r="DG66" s="7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Y66" s="14"/>
      <c r="EA66" s="14"/>
      <c r="EE66" s="14"/>
      <c r="EG66" s="14"/>
    </row>
    <row r="67" spans="1:139" ht="15.6" hidden="1" customHeight="1">
      <c r="C67" s="36"/>
      <c r="AK67" s="14"/>
      <c r="AM67" s="14"/>
      <c r="AO67" s="14"/>
      <c r="AQ67" s="14"/>
      <c r="AS67" s="14"/>
      <c r="AU67" s="14"/>
      <c r="AW67" s="14"/>
      <c r="AY67" s="14"/>
      <c r="BA67" s="14"/>
      <c r="BC67" s="14"/>
      <c r="BE67" s="14"/>
      <c r="BH67" s="36"/>
      <c r="BV67" s="64"/>
      <c r="BW67" s="64"/>
      <c r="CG67" s="36"/>
      <c r="CV67" s="14"/>
      <c r="CX67" s="14"/>
      <c r="DB67" s="14"/>
      <c r="DD67" s="14"/>
      <c r="DG67" s="7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Y67" s="14"/>
      <c r="EA67" s="14"/>
      <c r="EE67" s="14"/>
      <c r="EG67" s="14"/>
    </row>
    <row r="68" spans="1:139" ht="15.6" hidden="1" customHeight="1" thickBot="1">
      <c r="C68" s="36"/>
      <c r="AK68" s="14"/>
      <c r="AM68" s="14"/>
      <c r="AO68" s="14"/>
      <c r="AQ68" s="14"/>
      <c r="AS68" s="14"/>
      <c r="AU68" s="14"/>
      <c r="AW68" s="14"/>
      <c r="AY68" s="14"/>
      <c r="BA68" s="14"/>
      <c r="BC68" s="14"/>
      <c r="BE68" s="14"/>
      <c r="BH68" s="36"/>
      <c r="BV68" s="64"/>
      <c r="BW68" s="64"/>
      <c r="CG68" s="36"/>
      <c r="CV68" s="14"/>
      <c r="CX68" s="14"/>
      <c r="DB68" s="14"/>
      <c r="DD68" s="14"/>
      <c r="DG68" s="7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Y68" s="14"/>
      <c r="EA68" s="14"/>
      <c r="EE68" s="14"/>
      <c r="EG68" s="14"/>
    </row>
    <row r="69" spans="1:139" ht="15.6" thickTop="1" thickBot="1">
      <c r="A69" s="12" t="s">
        <v>56</v>
      </c>
      <c r="C69" s="36"/>
      <c r="D69" s="94">
        <f>D60+E60</f>
        <v>932616.82</v>
      </c>
      <c r="E69" s="97"/>
      <c r="F69" s="94">
        <f>F60+G60</f>
        <v>762489.62300000014</v>
      </c>
      <c r="G69" s="97"/>
      <c r="H69" s="94">
        <f>H60+I60</f>
        <v>825169.16000000015</v>
      </c>
      <c r="I69" s="97"/>
      <c r="J69" s="94">
        <f>J60+K60</f>
        <v>2520275.6030000006</v>
      </c>
      <c r="K69" s="95"/>
      <c r="L69" s="94">
        <f>L60+M60</f>
        <v>843771.78999999992</v>
      </c>
      <c r="M69" s="97"/>
      <c r="N69" s="94">
        <f>N60+O60</f>
        <v>825584.82</v>
      </c>
      <c r="O69" s="97"/>
      <c r="P69" s="94">
        <f>P60+Q60</f>
        <v>770715.83000000007</v>
      </c>
      <c r="Q69" s="97"/>
      <c r="R69" s="94">
        <f>R60+S60</f>
        <v>2440072.4399999995</v>
      </c>
      <c r="S69" s="95"/>
      <c r="T69" s="94">
        <f>T60+U60</f>
        <v>968941.16</v>
      </c>
      <c r="U69" s="97"/>
      <c r="V69" s="94">
        <f>V60+W60</f>
        <v>889780.20000000007</v>
      </c>
      <c r="W69" s="97"/>
      <c r="X69" s="94">
        <f>X60+Y60</f>
        <v>896062.46</v>
      </c>
      <c r="Y69" s="97"/>
      <c r="Z69" s="94">
        <f>Z60+AA60</f>
        <v>2754783.8200000003</v>
      </c>
      <c r="AA69" s="95"/>
      <c r="AB69" s="94">
        <f>AB60+AC60</f>
        <v>356238.04000000004</v>
      </c>
      <c r="AC69" s="97"/>
      <c r="AD69" s="94">
        <f>AD60+AE60</f>
        <v>1007057.6300000001</v>
      </c>
      <c r="AE69" s="97"/>
      <c r="AF69" s="94">
        <f>AF60+AG60</f>
        <v>676607.1</v>
      </c>
      <c r="AG69" s="97"/>
      <c r="AH69" s="38"/>
      <c r="AI69" s="94">
        <f>AI60+AJ60</f>
        <v>996170.22</v>
      </c>
      <c r="AJ69" s="97"/>
      <c r="AK69" s="94">
        <f>AK60+AL60</f>
        <v>1054746.56</v>
      </c>
      <c r="AL69" s="97"/>
      <c r="AM69" s="94">
        <f>AM60+AN60</f>
        <v>1045815.0599999998</v>
      </c>
      <c r="AN69" s="97"/>
      <c r="AO69" s="94">
        <f>AO60+AP60</f>
        <v>993015.37999999989</v>
      </c>
      <c r="AP69" s="97"/>
      <c r="AQ69" s="94">
        <f>AQ60+AR60</f>
        <v>951069.4600000002</v>
      </c>
      <c r="AR69" s="97"/>
      <c r="AS69" s="94">
        <f>AS60+AT60</f>
        <v>1014382.82</v>
      </c>
      <c r="AT69" s="97"/>
      <c r="AU69" s="94">
        <f>AU60+AV60</f>
        <v>1242928.5099999995</v>
      </c>
      <c r="AV69" s="97"/>
      <c r="AW69" s="94">
        <f>AW60+AX60</f>
        <v>1079647.1500000001</v>
      </c>
      <c r="AX69" s="97"/>
      <c r="AY69" s="94">
        <f>AY60+AZ60</f>
        <v>1057793.3600000001</v>
      </c>
      <c r="AZ69" s="97"/>
      <c r="BA69" s="94">
        <f>BA60+BB60</f>
        <v>1172311.75</v>
      </c>
      <c r="BB69" s="97"/>
      <c r="BC69" s="94">
        <f>BC60+BD60</f>
        <v>1172835.01</v>
      </c>
      <c r="BD69" s="97"/>
      <c r="BE69" s="94">
        <f>BE60+BF60</f>
        <v>1180901.3799999999</v>
      </c>
      <c r="BF69" s="97"/>
      <c r="BG69" s="38"/>
      <c r="BH69" s="36"/>
      <c r="BI69" s="92">
        <f>BI60+BJ60</f>
        <v>1166127.6100000001</v>
      </c>
      <c r="BJ69" s="93"/>
      <c r="BK69" s="92">
        <f>BK60+BL60</f>
        <v>118746.69</v>
      </c>
      <c r="BL69" s="93"/>
      <c r="BM69" s="92">
        <f>BM60+BN60</f>
        <v>115092.75</v>
      </c>
      <c r="BN69" s="93"/>
      <c r="BO69" s="43"/>
      <c r="BP69" s="92">
        <f>BP60+BQ60</f>
        <v>314841.35000000003</v>
      </c>
      <c r="BQ69" s="93"/>
      <c r="BR69" s="92">
        <f>BR60+BS60</f>
        <v>394452.30000000005</v>
      </c>
      <c r="BS69" s="93"/>
      <c r="BT69" s="92">
        <f>BT60+BU60</f>
        <v>426567.61</v>
      </c>
      <c r="BU69" s="93"/>
      <c r="BV69" s="98">
        <f>BV60+BW60</f>
        <v>325939.16000000003</v>
      </c>
      <c r="BW69" s="99"/>
      <c r="BX69" s="92">
        <f>BX60+BY60</f>
        <v>194781.53</v>
      </c>
      <c r="BY69" s="93"/>
      <c r="BZ69" s="92">
        <f>BZ60+CA60</f>
        <v>308375.32999999996</v>
      </c>
      <c r="CA69" s="93"/>
      <c r="CB69" s="92">
        <f>CB60+CC60</f>
        <v>363975.35</v>
      </c>
      <c r="CC69" s="93"/>
      <c r="CD69" s="92">
        <f>CD60+CE60</f>
        <v>269985</v>
      </c>
      <c r="CE69" s="93"/>
      <c r="CF69" s="42"/>
      <c r="CG69" s="36"/>
      <c r="CH69" s="92">
        <f>CH60+CI60</f>
        <v>401027.23000000004</v>
      </c>
      <c r="CI69" s="93"/>
      <c r="CJ69" s="92">
        <f>CJ60+CK60</f>
        <v>150260.24</v>
      </c>
      <c r="CK69" s="93"/>
      <c r="CL69" s="92">
        <f>CL60+CM60</f>
        <v>396196.5</v>
      </c>
      <c r="CM69" s="93"/>
      <c r="CN69" s="92">
        <f>CN60+CO60</f>
        <v>66602.960000000006</v>
      </c>
      <c r="CO69" s="93"/>
      <c r="CP69" s="92">
        <f>CP60+CQ60</f>
        <v>560055.04000000004</v>
      </c>
      <c r="CQ69" s="93"/>
      <c r="CR69" s="92">
        <f>CR60+CS60</f>
        <v>337305.7</v>
      </c>
      <c r="CS69" s="93"/>
      <c r="CT69" s="92">
        <f>CT60+CU60</f>
        <v>171544.96999999997</v>
      </c>
      <c r="CU69" s="93"/>
      <c r="CV69" s="92">
        <f>CV60+CW60</f>
        <v>413018.30000000005</v>
      </c>
      <c r="CW69" s="93"/>
      <c r="CX69" s="92">
        <f>CX60+CY60</f>
        <v>372221.41</v>
      </c>
      <c r="CY69" s="93"/>
      <c r="CZ69" s="92">
        <f>CZ60+DA60</f>
        <v>521681.06999999995</v>
      </c>
      <c r="DA69" s="93"/>
      <c r="DB69" s="92">
        <f>DB60+DC60</f>
        <v>423396.85</v>
      </c>
      <c r="DC69" s="93"/>
      <c r="DD69" s="92">
        <f>DD60+DE60</f>
        <v>366472.07</v>
      </c>
      <c r="DE69" s="93"/>
      <c r="DG69" s="74"/>
      <c r="DH69" s="92">
        <f>DH60+DI60</f>
        <v>147247.06</v>
      </c>
      <c r="DI69" s="93"/>
      <c r="DJ69" s="39"/>
      <c r="DK69" s="92">
        <f>DK60+DL60</f>
        <v>617256.33000000007</v>
      </c>
      <c r="DL69" s="93"/>
      <c r="DM69" s="39"/>
      <c r="DN69" s="92">
        <f>DN60+DO60</f>
        <v>746317.91</v>
      </c>
      <c r="DO69" s="93"/>
      <c r="DP69" s="92"/>
      <c r="DQ69" s="93">
        <f>DQ60+DR60</f>
        <v>0</v>
      </c>
      <c r="DR69" s="91"/>
      <c r="DS69" s="90">
        <f>DS60+DT60</f>
        <v>0</v>
      </c>
      <c r="DT69" s="91"/>
      <c r="DU69" s="90">
        <f>DU60+DV60</f>
        <v>0</v>
      </c>
      <c r="DV69" s="91"/>
      <c r="DW69" s="90">
        <f>DW60+DX60</f>
        <v>0</v>
      </c>
      <c r="DX69" s="91"/>
      <c r="DY69" s="90">
        <f>DY60+DZ60</f>
        <v>0</v>
      </c>
      <c r="DZ69" s="91"/>
      <c r="EA69" s="90">
        <f>EA60+EB60</f>
        <v>0</v>
      </c>
      <c r="EB69" s="91"/>
      <c r="EC69" s="90">
        <f>EC60+ED60</f>
        <v>0</v>
      </c>
      <c r="ED69" s="91"/>
      <c r="EE69" s="90">
        <f>EE60+EF60</f>
        <v>0</v>
      </c>
      <c r="EF69" s="91"/>
      <c r="EG69" s="90">
        <f>EG60+EH60</f>
        <v>0</v>
      </c>
      <c r="EH69" s="91"/>
      <c r="EI69" s="89"/>
    </row>
    <row r="70" spans="1:139" ht="14.4" hidden="1" customHeight="1">
      <c r="A70" s="12" t="s">
        <v>2581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DG70" s="74"/>
    </row>
    <row r="71" spans="1:139" ht="14.4" hidden="1" customHeight="1">
      <c r="A71" s="12" t="s">
        <v>2582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DG71" s="74"/>
    </row>
    <row r="72" spans="1:139" ht="15" hidden="1" customHeight="1">
      <c r="D72" s="92">
        <f>D60+E60</f>
        <v>932616.82</v>
      </c>
      <c r="E72" s="93"/>
      <c r="F72" s="92">
        <f>F60+G60</f>
        <v>762489.62300000014</v>
      </c>
      <c r="G72" s="93"/>
      <c r="H72" s="92">
        <f>H60+I60</f>
        <v>825169.16000000015</v>
      </c>
      <c r="I72" s="93"/>
      <c r="J72" s="39"/>
      <c r="K72" s="39"/>
      <c r="L72" s="92">
        <f>L60+M60</f>
        <v>843771.78999999992</v>
      </c>
      <c r="M72" s="93"/>
      <c r="N72" s="92">
        <f>N60+O60</f>
        <v>825584.82</v>
      </c>
      <c r="O72" s="93"/>
      <c r="P72" s="92">
        <f>P60+Q60</f>
        <v>770715.83000000007</v>
      </c>
      <c r="Q72" s="93"/>
      <c r="R72" s="39"/>
      <c r="S72" s="39"/>
      <c r="T72" s="92">
        <f>T60+U60</f>
        <v>968941.16</v>
      </c>
      <c r="U72" s="93"/>
      <c r="V72" s="92">
        <f>V60+W60</f>
        <v>889780.20000000007</v>
      </c>
      <c r="W72" s="93"/>
      <c r="X72" s="92">
        <f>X60+Y60</f>
        <v>896062.46</v>
      </c>
      <c r="Y72" s="93"/>
      <c r="Z72" s="39"/>
      <c r="AA72" s="39"/>
      <c r="AB72" s="92">
        <f>AB60+AC60</f>
        <v>356238.04000000004</v>
      </c>
      <c r="AC72" s="93"/>
      <c r="AD72" s="92">
        <f>AD60+AE60</f>
        <v>1007057.6300000001</v>
      </c>
      <c r="AE72" s="93"/>
      <c r="AF72" s="92">
        <f>AF60+AG60</f>
        <v>676607.1</v>
      </c>
      <c r="AG72" s="93"/>
      <c r="AI72" s="92">
        <f>AI60+AJ60</f>
        <v>996170.22</v>
      </c>
      <c r="AJ72" s="93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DG72" s="74"/>
    </row>
    <row r="73" spans="1:139">
      <c r="E73"/>
      <c r="G73"/>
      <c r="I73"/>
      <c r="J73"/>
      <c r="K73"/>
      <c r="M73"/>
      <c r="O73"/>
      <c r="Q73"/>
      <c r="R73"/>
      <c r="S73"/>
      <c r="U73"/>
      <c r="W73"/>
      <c r="Y73"/>
      <c r="Z73"/>
      <c r="AA73"/>
      <c r="AC73"/>
      <c r="AE73"/>
      <c r="AG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DC73" s="71">
        <f>DD69-DB69</f>
        <v>-56924.77999999997</v>
      </c>
      <c r="DD73" s="72">
        <f>DC73/DB69</f>
        <v>-0.13444781178697945</v>
      </c>
    </row>
    <row r="74" spans="1:139" hidden="1">
      <c r="A74" s="54" t="s">
        <v>11445</v>
      </c>
      <c r="BG74" t="s">
        <v>11459</v>
      </c>
      <c r="CF74" s="14" t="s">
        <v>11460</v>
      </c>
      <c r="CT74" s="14" t="s">
        <v>11461</v>
      </c>
      <c r="CU74" t="s">
        <v>11458</v>
      </c>
    </row>
    <row r="75" spans="1:139" hidden="1">
      <c r="A75" s="5" t="s">
        <v>11451</v>
      </c>
      <c r="B75" s="5"/>
      <c r="C75" s="5"/>
      <c r="D75" s="15"/>
      <c r="E75" s="20"/>
      <c r="F75" s="15"/>
      <c r="G75" s="20"/>
      <c r="H75" s="15"/>
      <c r="I75" s="20"/>
      <c r="J75" s="20"/>
      <c r="K75" s="20"/>
      <c r="L75" s="15"/>
      <c r="M75" s="20"/>
      <c r="N75" s="15"/>
      <c r="O75" s="20"/>
      <c r="P75" s="96"/>
      <c r="Q75" s="96"/>
      <c r="R75" s="55"/>
      <c r="S75" s="55"/>
      <c r="T75" s="15"/>
      <c r="U75" s="20"/>
      <c r="V75" s="15"/>
      <c r="W75" s="20"/>
      <c r="X75" s="15"/>
      <c r="Y75" s="20"/>
      <c r="Z75" s="20"/>
      <c r="AA75" s="20"/>
      <c r="AB75" s="15"/>
      <c r="AC75" s="20"/>
      <c r="AD75" s="15"/>
      <c r="AE75" s="20"/>
      <c r="AF75" s="15"/>
      <c r="AG75" s="20"/>
      <c r="AH75" s="5"/>
      <c r="AI75" s="15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15">
        <f>BG13+BG14+BG15+BG16</f>
        <v>1714640.9400000002</v>
      </c>
      <c r="BH75" s="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>
        <f>CF13+CF14+CF15+CF16</f>
        <v>455178.05000000005</v>
      </c>
      <c r="CG75" s="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>
        <f>CT13+CT14+CT15+CT16</f>
        <v>50847.9</v>
      </c>
      <c r="CU75" s="57">
        <f>CT75*12/3</f>
        <v>203391.6</v>
      </c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G75" s="5"/>
    </row>
    <row r="76" spans="1:139" hidden="1">
      <c r="A76" s="5" t="s">
        <v>11446</v>
      </c>
      <c r="B76" s="5"/>
      <c r="C76" s="5"/>
      <c r="D76" s="15"/>
      <c r="E76" s="20"/>
      <c r="F76" s="15"/>
      <c r="G76" s="20"/>
      <c r="H76" s="15"/>
      <c r="I76" s="20"/>
      <c r="J76" s="20"/>
      <c r="K76" s="20"/>
      <c r="L76" s="15"/>
      <c r="M76" s="20"/>
      <c r="N76" s="15"/>
      <c r="O76" s="20"/>
      <c r="P76" s="15"/>
      <c r="Q76" s="20"/>
      <c r="R76" s="20"/>
      <c r="S76" s="20"/>
      <c r="T76" s="15"/>
      <c r="U76" s="20"/>
      <c r="V76" s="15"/>
      <c r="W76" s="20"/>
      <c r="X76" s="15"/>
      <c r="Y76" s="20"/>
      <c r="Z76" s="20"/>
      <c r="AA76" s="20"/>
      <c r="AB76" s="15"/>
      <c r="AC76" s="20"/>
      <c r="AD76" s="15"/>
      <c r="AE76" s="20"/>
      <c r="AF76" s="15"/>
      <c r="AG76" s="20"/>
      <c r="AH76" s="5"/>
      <c r="AI76" s="15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15">
        <f>BG22+BG23+BG24</f>
        <v>3425137.05</v>
      </c>
      <c r="BH76" s="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>
        <f>CF22+CF23+CF24</f>
        <v>1358665.8000000003</v>
      </c>
      <c r="CG76" s="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>
        <f>CT22+CT23+CT24</f>
        <v>0</v>
      </c>
      <c r="CU76" s="57">
        <f t="shared" ref="CU76:CU88" si="58">CT76*12/3</f>
        <v>0</v>
      </c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G76" s="5"/>
    </row>
    <row r="77" spans="1:139" hidden="1">
      <c r="A77" s="5" t="s">
        <v>11447</v>
      </c>
      <c r="B77" s="5"/>
      <c r="C77" s="5"/>
      <c r="D77" s="15"/>
      <c r="E77" s="20"/>
      <c r="F77" s="15"/>
      <c r="G77" s="20"/>
      <c r="H77" s="15"/>
      <c r="I77" s="20"/>
      <c r="J77" s="20"/>
      <c r="K77" s="20"/>
      <c r="L77" s="15"/>
      <c r="M77" s="20"/>
      <c r="N77" s="15"/>
      <c r="O77" s="20"/>
      <c r="P77" s="15"/>
      <c r="Q77" s="20"/>
      <c r="R77" s="20"/>
      <c r="S77" s="20"/>
      <c r="T77" s="15"/>
      <c r="U77" s="20"/>
      <c r="V77" s="15"/>
      <c r="W77" s="20"/>
      <c r="X77" s="15"/>
      <c r="Y77" s="20"/>
      <c r="Z77" s="20"/>
      <c r="AA77" s="20"/>
      <c r="AB77" s="15"/>
      <c r="AC77" s="20"/>
      <c r="AD77" s="15"/>
      <c r="AE77" s="20"/>
      <c r="AF77" s="15"/>
      <c r="AG77" s="20"/>
      <c r="AH77" s="5"/>
      <c r="AI77" s="15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15">
        <f>BG25+BG26</f>
        <v>2253074.81</v>
      </c>
      <c r="BH77" s="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>
        <f>CF25+CF26</f>
        <v>437431.14999999991</v>
      </c>
      <c r="CG77" s="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>
        <f>CT25+CT26</f>
        <v>0</v>
      </c>
      <c r="CU77" s="57">
        <f t="shared" si="58"/>
        <v>0</v>
      </c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G77" s="5"/>
    </row>
    <row r="78" spans="1:139" hidden="1">
      <c r="A78" s="5" t="s">
        <v>11448</v>
      </c>
      <c r="B78" s="5"/>
      <c r="C78" s="5"/>
      <c r="D78" s="15"/>
      <c r="E78" s="20"/>
      <c r="F78" s="15"/>
      <c r="G78" s="20"/>
      <c r="H78" s="15"/>
      <c r="I78" s="20"/>
      <c r="J78" s="20"/>
      <c r="K78" s="20"/>
      <c r="L78" s="15"/>
      <c r="M78" s="20"/>
      <c r="N78" s="15"/>
      <c r="O78" s="20"/>
      <c r="P78" s="15"/>
      <c r="Q78" s="20"/>
      <c r="R78" s="20"/>
      <c r="S78" s="20"/>
      <c r="T78" s="15"/>
      <c r="U78" s="20"/>
      <c r="V78" s="15"/>
      <c r="W78" s="20"/>
      <c r="X78" s="15"/>
      <c r="Y78" s="20"/>
      <c r="Z78" s="20"/>
      <c r="AA78" s="20"/>
      <c r="AB78" s="15"/>
      <c r="AC78" s="20"/>
      <c r="AD78" s="15"/>
      <c r="AE78" s="20"/>
      <c r="AF78" s="15"/>
      <c r="AG78" s="20"/>
      <c r="AH78" s="5"/>
      <c r="AI78" s="15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15">
        <f>BG8+BG9+BG10+BG11+BG12+BG17+BG18+BG20</f>
        <v>429139.65</v>
      </c>
      <c r="BH78" s="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>
        <f>CF8+CF9+CF10+CF11+CF12+CF17+CF18+CF20</f>
        <v>113342.22</v>
      </c>
      <c r="CG78" s="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>
        <f>CT8+CT9+CT10+CT11+CT12+CT17+CT18+CT20</f>
        <v>5973.03</v>
      </c>
      <c r="CU78" s="57">
        <f t="shared" si="58"/>
        <v>23892.12</v>
      </c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G78" s="5"/>
    </row>
    <row r="79" spans="1:139" hidden="1">
      <c r="A79" s="5" t="s">
        <v>11449</v>
      </c>
      <c r="B79" s="5"/>
      <c r="C79" s="5"/>
      <c r="D79" s="15"/>
      <c r="E79" s="20"/>
      <c r="F79" s="15"/>
      <c r="G79" s="20"/>
      <c r="H79" s="15"/>
      <c r="I79" s="20"/>
      <c r="J79" s="20"/>
      <c r="K79" s="20"/>
      <c r="L79" s="15"/>
      <c r="M79" s="20"/>
      <c r="N79" s="15"/>
      <c r="O79" s="20"/>
      <c r="P79" s="15"/>
      <c r="Q79" s="20"/>
      <c r="R79" s="20"/>
      <c r="S79" s="20"/>
      <c r="T79" s="15"/>
      <c r="U79" s="20"/>
      <c r="V79" s="15"/>
      <c r="W79" s="20"/>
      <c r="X79" s="15"/>
      <c r="Y79" s="20"/>
      <c r="Z79" s="20"/>
      <c r="AA79" s="20"/>
      <c r="AB79" s="15"/>
      <c r="AC79" s="20"/>
      <c r="AD79" s="15"/>
      <c r="AE79" s="20"/>
      <c r="AF79" s="15"/>
      <c r="AG79" s="20"/>
      <c r="AH79" s="5"/>
      <c r="AI79" s="15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15">
        <f>BG27+BG28+BG29+BG30+BG31</f>
        <v>326469.33</v>
      </c>
      <c r="BH79" s="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>
        <f>CF27+CF28+CF29+CF30+CF31</f>
        <v>46483.179999999993</v>
      </c>
      <c r="CG79" s="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>
        <f>CT27+CT28+CT29+CT30+CT31</f>
        <v>0</v>
      </c>
      <c r="CU79" s="57">
        <f t="shared" si="58"/>
        <v>0</v>
      </c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G79" s="5"/>
    </row>
    <row r="80" spans="1:139" hidden="1">
      <c r="A80" s="5" t="s">
        <v>11450</v>
      </c>
      <c r="B80" s="5"/>
      <c r="C80" s="5"/>
      <c r="D80" s="15"/>
      <c r="E80" s="20"/>
      <c r="F80" s="15"/>
      <c r="G80" s="20"/>
      <c r="H80" s="15"/>
      <c r="I80" s="20"/>
      <c r="J80" s="20"/>
      <c r="K80" s="20"/>
      <c r="L80" s="15"/>
      <c r="M80" s="20"/>
      <c r="N80" s="15"/>
      <c r="O80" s="20"/>
      <c r="P80" s="15"/>
      <c r="Q80" s="20"/>
      <c r="R80" s="20"/>
      <c r="S80" s="20"/>
      <c r="T80" s="15"/>
      <c r="U80" s="20"/>
      <c r="V80" s="15"/>
      <c r="W80" s="20"/>
      <c r="X80" s="15"/>
      <c r="Y80" s="20"/>
      <c r="Z80" s="20"/>
      <c r="AA80" s="20"/>
      <c r="AB80" s="15"/>
      <c r="AC80" s="20"/>
      <c r="AD80" s="15"/>
      <c r="AE80" s="20"/>
      <c r="AF80" s="15"/>
      <c r="AG80" s="20"/>
      <c r="AH80" s="5"/>
      <c r="AI80" s="15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15">
        <f>BG32+BG33</f>
        <v>53804.289999999994</v>
      </c>
      <c r="BH80" s="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>
        <f>CF32+CF33</f>
        <v>17608.41</v>
      </c>
      <c r="CG80" s="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>
        <f>CT32+CT33</f>
        <v>0</v>
      </c>
      <c r="CU80" s="57">
        <f t="shared" si="58"/>
        <v>0</v>
      </c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G80" s="5"/>
    </row>
    <row r="81" spans="1:139" hidden="1">
      <c r="A81" s="5" t="s">
        <v>11452</v>
      </c>
      <c r="B81" s="5"/>
      <c r="C81" s="5"/>
      <c r="D81" s="15"/>
      <c r="E81" s="20"/>
      <c r="F81" s="15"/>
      <c r="G81" s="20"/>
      <c r="H81" s="15"/>
      <c r="I81" s="20"/>
      <c r="J81" s="20"/>
      <c r="K81" s="20"/>
      <c r="L81" s="15"/>
      <c r="M81" s="20"/>
      <c r="N81" s="15"/>
      <c r="O81" s="20"/>
      <c r="P81" s="15"/>
      <c r="Q81" s="20"/>
      <c r="R81" s="20"/>
      <c r="S81" s="20"/>
      <c r="T81" s="15"/>
      <c r="U81" s="20"/>
      <c r="V81" s="15"/>
      <c r="W81" s="20"/>
      <c r="X81" s="15"/>
      <c r="Y81" s="20"/>
      <c r="Z81" s="20"/>
      <c r="AA81" s="20"/>
      <c r="AB81" s="15"/>
      <c r="AC81" s="20"/>
      <c r="AD81" s="15"/>
      <c r="AE81" s="20"/>
      <c r="AF81" s="15"/>
      <c r="AG81" s="20"/>
      <c r="AH81" s="5"/>
      <c r="AI81" s="15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15">
        <f>BG35+BG36+BG37+BG38+BG40+BG41+BG51+BG52+BG48</f>
        <v>2010268.1</v>
      </c>
      <c r="BH81" s="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>
        <f>CF35+CF36+CF37+CF38+CF40+CF41+CF51+CF52+CF48</f>
        <v>304028.12</v>
      </c>
      <c r="CG81" s="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>
        <f>CT35+CT36+CT37+CT38+CT40+CT41+CT51+CT52+CT48</f>
        <v>0</v>
      </c>
      <c r="CU81" s="57">
        <f t="shared" si="58"/>
        <v>0</v>
      </c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G81" s="5"/>
    </row>
    <row r="82" spans="1:139" hidden="1">
      <c r="A82" s="5" t="s">
        <v>11453</v>
      </c>
      <c r="B82" s="5"/>
      <c r="C82" s="5"/>
      <c r="D82" s="15"/>
      <c r="E82" s="20"/>
      <c r="F82" s="15"/>
      <c r="G82" s="20"/>
      <c r="H82" s="15"/>
      <c r="I82" s="20"/>
      <c r="J82" s="20"/>
      <c r="K82" s="20"/>
      <c r="L82" s="15"/>
      <c r="M82" s="20"/>
      <c r="N82" s="15"/>
      <c r="O82" s="20"/>
      <c r="P82" s="15"/>
      <c r="Q82" s="20"/>
      <c r="R82" s="20"/>
      <c r="S82" s="20"/>
      <c r="T82" s="15"/>
      <c r="U82" s="20"/>
      <c r="V82" s="15"/>
      <c r="W82" s="20"/>
      <c r="X82" s="15"/>
      <c r="Y82" s="20"/>
      <c r="Z82" s="20"/>
      <c r="AA82" s="20"/>
      <c r="AB82" s="15"/>
      <c r="AC82" s="20"/>
      <c r="AD82" s="15"/>
      <c r="AE82" s="20"/>
      <c r="AF82" s="15"/>
      <c r="AG82" s="20"/>
      <c r="AH82" s="5"/>
      <c r="AI82" s="15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15">
        <f>BG39+BG47+BG49+BG44</f>
        <v>540745.68999999994</v>
      </c>
      <c r="BH82" s="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>
        <f>CF39+CF47+CF49+CF44</f>
        <v>249673.38</v>
      </c>
      <c r="CG82" s="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>
        <f>CT39+CT47+CT49+CT44</f>
        <v>0</v>
      </c>
      <c r="CU82" s="57">
        <f t="shared" si="58"/>
        <v>0</v>
      </c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G82" s="5"/>
    </row>
    <row r="83" spans="1:139" hidden="1">
      <c r="A83" s="5" t="s">
        <v>11454</v>
      </c>
      <c r="B83" s="5"/>
      <c r="C83" s="5"/>
      <c r="D83" s="15"/>
      <c r="E83" s="20"/>
      <c r="F83" s="15"/>
      <c r="G83" s="20"/>
      <c r="H83" s="15"/>
      <c r="I83" s="20"/>
      <c r="J83" s="20"/>
      <c r="K83" s="20"/>
      <c r="L83" s="15"/>
      <c r="M83" s="20"/>
      <c r="N83" s="15"/>
      <c r="O83" s="20"/>
      <c r="P83" s="15"/>
      <c r="Q83" s="20"/>
      <c r="R83" s="20"/>
      <c r="S83" s="20"/>
      <c r="T83" s="15"/>
      <c r="U83" s="20"/>
      <c r="V83" s="15"/>
      <c r="W83" s="20"/>
      <c r="X83" s="15"/>
      <c r="Y83" s="20"/>
      <c r="Z83" s="20"/>
      <c r="AA83" s="20"/>
      <c r="AB83" s="15"/>
      <c r="AC83" s="20"/>
      <c r="AD83" s="15"/>
      <c r="AE83" s="20"/>
      <c r="AF83" s="15"/>
      <c r="AG83" s="20"/>
      <c r="AH83" s="5"/>
      <c r="AI83" s="15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15">
        <f>BG53+BG50+BG45</f>
        <v>733691.37000000011</v>
      </c>
      <c r="BH83" s="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>
        <f>CF53+CF50+CF45</f>
        <v>141487.66999999995</v>
      </c>
      <c r="CG83" s="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>
        <f>CT53+CT50+CT45</f>
        <v>0</v>
      </c>
      <c r="CU83" s="57">
        <f t="shared" si="58"/>
        <v>0</v>
      </c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G83" s="5"/>
    </row>
    <row r="84" spans="1:139" hidden="1">
      <c r="A84" s="5" t="s">
        <v>11455</v>
      </c>
      <c r="B84" s="5"/>
      <c r="C84" s="5"/>
      <c r="D84" s="15"/>
      <c r="E84" s="20"/>
      <c r="F84" s="15"/>
      <c r="G84" s="20"/>
      <c r="H84" s="15"/>
      <c r="I84" s="20"/>
      <c r="J84" s="20"/>
      <c r="K84" s="20"/>
      <c r="L84" s="15"/>
      <c r="M84" s="20"/>
      <c r="N84" s="15"/>
      <c r="O84" s="20"/>
      <c r="P84" s="15"/>
      <c r="Q84" s="20"/>
      <c r="R84" s="20"/>
      <c r="S84" s="20"/>
      <c r="T84" s="15"/>
      <c r="U84" s="20"/>
      <c r="V84" s="15"/>
      <c r="W84" s="20"/>
      <c r="X84" s="15"/>
      <c r="Y84" s="20"/>
      <c r="Z84" s="20"/>
      <c r="AA84" s="20"/>
      <c r="AB84" s="15"/>
      <c r="AC84" s="20"/>
      <c r="AD84" s="15"/>
      <c r="AE84" s="20"/>
      <c r="AF84" s="15"/>
      <c r="AG84" s="20"/>
      <c r="AH84" s="5"/>
      <c r="AI84" s="15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6">
        <f>BG42</f>
        <v>1232908.98</v>
      </c>
      <c r="BH84" s="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6">
        <f>CF42</f>
        <v>1000179.4600000001</v>
      </c>
      <c r="CG84" s="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6">
        <f>CT42</f>
        <v>0</v>
      </c>
      <c r="CU84" s="57">
        <f t="shared" si="58"/>
        <v>0</v>
      </c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G84" s="5"/>
    </row>
    <row r="85" spans="1:139" hidden="1">
      <c r="A85" s="5" t="s">
        <v>11456</v>
      </c>
      <c r="B85" s="5"/>
      <c r="C85" s="5"/>
      <c r="D85" s="15"/>
      <c r="E85" s="20"/>
      <c r="F85" s="15"/>
      <c r="G85" s="20"/>
      <c r="H85" s="15"/>
      <c r="I85" s="20"/>
      <c r="J85" s="20"/>
      <c r="K85" s="20"/>
      <c r="L85" s="15"/>
      <c r="M85" s="20"/>
      <c r="N85" s="15"/>
      <c r="O85" s="20"/>
      <c r="P85" s="15"/>
      <c r="Q85" s="20"/>
      <c r="R85" s="20"/>
      <c r="S85" s="20"/>
      <c r="T85" s="15"/>
      <c r="U85" s="20"/>
      <c r="V85" s="15"/>
      <c r="W85" s="20"/>
      <c r="X85" s="15"/>
      <c r="Y85" s="20"/>
      <c r="Z85" s="20"/>
      <c r="AA85" s="20"/>
      <c r="AB85" s="15"/>
      <c r="AC85" s="20"/>
      <c r="AD85" s="15"/>
      <c r="AE85" s="20"/>
      <c r="AF85" s="15"/>
      <c r="AG85" s="20"/>
      <c r="AH85" s="5"/>
      <c r="AI85" s="15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15">
        <f>BG34+BG46</f>
        <v>26807.010000000002</v>
      </c>
      <c r="BH85" s="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>
        <f>CF34+CF46</f>
        <v>0</v>
      </c>
      <c r="CG85" s="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>
        <f>CT34+CT46</f>
        <v>0</v>
      </c>
      <c r="CU85" s="57">
        <f t="shared" si="58"/>
        <v>0</v>
      </c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G85" s="5"/>
    </row>
    <row r="86" spans="1:139" hidden="1">
      <c r="A86" s="5" t="s">
        <v>11457</v>
      </c>
      <c r="B86" s="5"/>
      <c r="C86" s="5"/>
      <c r="D86" s="15"/>
      <c r="E86" s="20"/>
      <c r="F86" s="15"/>
      <c r="G86" s="20"/>
      <c r="H86" s="15"/>
      <c r="I86" s="20"/>
      <c r="J86" s="20"/>
      <c r="K86" s="20"/>
      <c r="L86" s="15"/>
      <c r="M86" s="20"/>
      <c r="N86" s="15"/>
      <c r="O86" s="20"/>
      <c r="P86" s="15"/>
      <c r="Q86" s="20"/>
      <c r="R86" s="20"/>
      <c r="S86" s="20"/>
      <c r="T86" s="15"/>
      <c r="U86" s="20"/>
      <c r="V86" s="15"/>
      <c r="W86" s="20"/>
      <c r="X86" s="15"/>
      <c r="Y86" s="20"/>
      <c r="Z86" s="20"/>
      <c r="AA86" s="20"/>
      <c r="AB86" s="15"/>
      <c r="AC86" s="20"/>
      <c r="AD86" s="15"/>
      <c r="AE86" s="20"/>
      <c r="AF86" s="15"/>
      <c r="AG86" s="20"/>
      <c r="AH86" s="5"/>
      <c r="AI86" s="15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15">
        <f>BG58+BG57+BG56+BG55+BG54</f>
        <v>204603.2</v>
      </c>
      <c r="BH86" s="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>
        <f>CF58+CF57+CF56+CF55+CF54</f>
        <v>29662.6</v>
      </c>
      <c r="CG86" s="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>
        <f>CT58+CT57+CT56+CT55+CT54</f>
        <v>0</v>
      </c>
      <c r="CU86" s="57">
        <f t="shared" si="58"/>
        <v>0</v>
      </c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G86" s="5"/>
    </row>
    <row r="87" spans="1:139" hidden="1">
      <c r="A87" s="5" t="s">
        <v>52</v>
      </c>
      <c r="B87" s="5"/>
      <c r="C87" s="5"/>
      <c r="D87" s="15"/>
      <c r="E87" s="20"/>
      <c r="F87" s="15"/>
      <c r="G87" s="20"/>
      <c r="H87" s="15"/>
      <c r="I87" s="20"/>
      <c r="J87" s="20"/>
      <c r="K87" s="20"/>
      <c r="L87" s="15"/>
      <c r="M87" s="20"/>
      <c r="N87" s="15"/>
      <c r="O87" s="20"/>
      <c r="P87" s="15"/>
      <c r="Q87" s="20"/>
      <c r="R87" s="20"/>
      <c r="S87" s="20"/>
      <c r="T87" s="15"/>
      <c r="U87" s="20"/>
      <c r="V87" s="15"/>
      <c r="W87" s="20"/>
      <c r="X87" s="15"/>
      <c r="Y87" s="20"/>
      <c r="Z87" s="20"/>
      <c r="AA87" s="20"/>
      <c r="AB87" s="15"/>
      <c r="AC87" s="20"/>
      <c r="AD87" s="15"/>
      <c r="AE87" s="20"/>
      <c r="AF87" s="15"/>
      <c r="AG87" s="20"/>
      <c r="AH87" s="5"/>
      <c r="AI87" s="15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6">
        <f>BG59</f>
        <v>10326.24</v>
      </c>
      <c r="BH87" s="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6">
        <f>CF59</f>
        <v>0</v>
      </c>
      <c r="CG87" s="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6">
        <f>CT59</f>
        <v>0</v>
      </c>
      <c r="CU87" s="57">
        <f t="shared" si="58"/>
        <v>0</v>
      </c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G87" s="5"/>
    </row>
    <row r="88" spans="1:139" s="1" customFormat="1" hidden="1">
      <c r="A88" s="56"/>
      <c r="B88" s="56"/>
      <c r="C88" s="56"/>
      <c r="D88" s="57"/>
      <c r="E88" s="58"/>
      <c r="F88" s="57"/>
      <c r="G88" s="58"/>
      <c r="H88" s="57"/>
      <c r="I88" s="58"/>
      <c r="J88" s="58"/>
      <c r="K88" s="58"/>
      <c r="L88" s="57"/>
      <c r="M88" s="58"/>
      <c r="N88" s="57"/>
      <c r="O88" s="58"/>
      <c r="P88" s="57"/>
      <c r="Q88" s="58"/>
      <c r="R88" s="58"/>
      <c r="S88" s="58"/>
      <c r="T88" s="57"/>
      <c r="U88" s="58"/>
      <c r="V88" s="57"/>
      <c r="W88" s="58"/>
      <c r="X88" s="57"/>
      <c r="Y88" s="58"/>
      <c r="Z88" s="58"/>
      <c r="AA88" s="58"/>
      <c r="AB88" s="57"/>
      <c r="AC88" s="58"/>
      <c r="AD88" s="57"/>
      <c r="AE88" s="58"/>
      <c r="AF88" s="57"/>
      <c r="AG88" s="58"/>
      <c r="AH88" s="56"/>
      <c r="AI88" s="57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7">
        <f>SUM(BG75:BG87)</f>
        <v>12961616.66</v>
      </c>
      <c r="BH88" s="56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>
        <f>SUM(CF75:CF87)</f>
        <v>4153740.0400000005</v>
      </c>
      <c r="CG88" s="56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>
        <f>SUM(CT75:CT87)</f>
        <v>56820.93</v>
      </c>
      <c r="CU88" s="57">
        <f t="shared" si="58"/>
        <v>227283.72</v>
      </c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G88" s="56"/>
    </row>
    <row r="89" spans="1:139" hidden="1"/>
    <row r="90" spans="1:139" ht="15" hidden="1" thickBot="1">
      <c r="DN90" s="92">
        <v>746297.91</v>
      </c>
      <c r="DO90" s="93"/>
    </row>
    <row r="91" spans="1:139">
      <c r="CU91" s="61">
        <v>504591.48</v>
      </c>
      <c r="CV91" s="61"/>
      <c r="CW91" s="61"/>
      <c r="CX91" s="60"/>
      <c r="CY91" s="60"/>
      <c r="CZ91" s="60"/>
      <c r="DA91" s="60"/>
      <c r="DB91" s="60"/>
      <c r="DC91" s="60"/>
      <c r="DD91" s="60"/>
      <c r="DE91" s="60"/>
      <c r="DF91" s="60">
        <f>CT60+CU91</f>
        <v>561412.40999999992</v>
      </c>
      <c r="DN91" s="83"/>
      <c r="DO91" t="s">
        <v>11670</v>
      </c>
      <c r="EI91" s="14">
        <f>DH60+DK60+DN60</f>
        <v>1085364.08</v>
      </c>
    </row>
    <row r="92" spans="1:139">
      <c r="CJ92" s="14">
        <f>CH69+CJ69+CL69</f>
        <v>947483.97</v>
      </c>
      <c r="DO92" t="s">
        <v>11671</v>
      </c>
      <c r="EI92" s="14">
        <f>DI60+DL60+DO60</f>
        <v>425457.22</v>
      </c>
    </row>
    <row r="94" spans="1:139">
      <c r="EI94" s="14">
        <f>EI91+EI92</f>
        <v>1510821.3</v>
      </c>
    </row>
  </sheetData>
  <mergeCells count="70">
    <mergeCell ref="DP2:EI2"/>
    <mergeCell ref="DN90:DO90"/>
    <mergeCell ref="DP69:DQ69"/>
    <mergeCell ref="DH69:DI69"/>
    <mergeCell ref="DK69:DL69"/>
    <mergeCell ref="DN69:DO69"/>
    <mergeCell ref="DB69:DC69"/>
    <mergeCell ref="BR69:BS69"/>
    <mergeCell ref="CJ69:CK69"/>
    <mergeCell ref="CH69:CI69"/>
    <mergeCell ref="CD69:CE69"/>
    <mergeCell ref="CZ69:DA69"/>
    <mergeCell ref="CT69:CU69"/>
    <mergeCell ref="CR69:CS69"/>
    <mergeCell ref="CP69:CQ69"/>
    <mergeCell ref="CN69:CO69"/>
    <mergeCell ref="CL69:CM69"/>
    <mergeCell ref="CX69:CY69"/>
    <mergeCell ref="CV69:CW69"/>
    <mergeCell ref="BP69:BQ69"/>
    <mergeCell ref="CB69:CC69"/>
    <mergeCell ref="BZ69:CA69"/>
    <mergeCell ref="BX69:BY69"/>
    <mergeCell ref="BM69:BN69"/>
    <mergeCell ref="BV69:BW69"/>
    <mergeCell ref="BT69:BU69"/>
    <mergeCell ref="BC69:BD69"/>
    <mergeCell ref="AY69:AZ69"/>
    <mergeCell ref="BK69:BL69"/>
    <mergeCell ref="BI69:BJ69"/>
    <mergeCell ref="BE69:BF69"/>
    <mergeCell ref="AW69:AX69"/>
    <mergeCell ref="BA69:BB69"/>
    <mergeCell ref="AM69:AN69"/>
    <mergeCell ref="AI69:AJ69"/>
    <mergeCell ref="AK69:AL69"/>
    <mergeCell ref="AO69:AP69"/>
    <mergeCell ref="AD72:AE72"/>
    <mergeCell ref="AB69:AC69"/>
    <mergeCell ref="AB72:AC72"/>
    <mergeCell ref="Z69:AA69"/>
    <mergeCell ref="AF69:AG69"/>
    <mergeCell ref="D69:E69"/>
    <mergeCell ref="D72:E72"/>
    <mergeCell ref="P69:Q69"/>
    <mergeCell ref="P72:Q72"/>
    <mergeCell ref="F69:G69"/>
    <mergeCell ref="F72:G72"/>
    <mergeCell ref="H69:I69"/>
    <mergeCell ref="H72:I72"/>
    <mergeCell ref="N69:O69"/>
    <mergeCell ref="N72:O72"/>
    <mergeCell ref="L69:M69"/>
    <mergeCell ref="L72:M72"/>
    <mergeCell ref="DD69:DE69"/>
    <mergeCell ref="J69:K69"/>
    <mergeCell ref="P75:Q75"/>
    <mergeCell ref="V69:W69"/>
    <mergeCell ref="V72:W72"/>
    <mergeCell ref="T69:U69"/>
    <mergeCell ref="T72:U72"/>
    <mergeCell ref="R69:S69"/>
    <mergeCell ref="AI72:AJ72"/>
    <mergeCell ref="AU69:AV69"/>
    <mergeCell ref="AQ69:AR69"/>
    <mergeCell ref="AS69:AT69"/>
    <mergeCell ref="X69:Y69"/>
    <mergeCell ref="X72:Y72"/>
    <mergeCell ref="AF72:AG72"/>
    <mergeCell ref="AD69:AE69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9356-50CE-44C6-B84C-17EF5116DF50}">
  <dimension ref="A1:K282"/>
  <sheetViews>
    <sheetView workbookViewId="0">
      <pane ySplit="6" topLeftCell="A268" activePane="bottomLeft" state="frozen"/>
      <selection pane="bottomLeft" activeCell="G275" sqref="G275"/>
    </sheetView>
  </sheetViews>
  <sheetFormatPr defaultRowHeight="14.4"/>
  <cols>
    <col min="1" max="1" width="26.77734375" customWidth="1"/>
    <col min="3" max="3" width="18.21875" bestFit="1" customWidth="1"/>
    <col min="4" max="4" width="20.21875" bestFit="1" customWidth="1"/>
  </cols>
  <sheetData>
    <row r="1" spans="1:11">
      <c r="A1" s="30"/>
    </row>
    <row r="2" spans="1:11">
      <c r="A2" s="30" t="s">
        <v>5950</v>
      </c>
      <c r="B2" t="s">
        <v>11631</v>
      </c>
      <c r="C2" t="s">
        <v>11632</v>
      </c>
      <c r="D2" t="s">
        <v>11633</v>
      </c>
      <c r="E2" t="s">
        <v>11634</v>
      </c>
      <c r="F2" t="s">
        <v>11635</v>
      </c>
      <c r="G2" t="s">
        <v>339</v>
      </c>
    </row>
    <row r="3" spans="1:11">
      <c r="A3" s="30"/>
      <c r="D3" t="s">
        <v>5967</v>
      </c>
      <c r="E3" t="s">
        <v>11636</v>
      </c>
      <c r="G3" t="s">
        <v>342</v>
      </c>
      <c r="H3" t="s">
        <v>343</v>
      </c>
      <c r="I3" t="s">
        <v>11637</v>
      </c>
      <c r="J3" t="s">
        <v>11638</v>
      </c>
    </row>
    <row r="4" spans="1:11">
      <c r="A4" s="30"/>
      <c r="C4" t="s">
        <v>350</v>
      </c>
      <c r="D4" t="s">
        <v>354</v>
      </c>
      <c r="E4" t="s">
        <v>345</v>
      </c>
      <c r="F4" t="s">
        <v>11639</v>
      </c>
      <c r="G4" t="s">
        <v>350</v>
      </c>
      <c r="H4" t="s">
        <v>345</v>
      </c>
      <c r="I4" t="s">
        <v>9180</v>
      </c>
      <c r="J4" t="s">
        <v>9180</v>
      </c>
    </row>
    <row r="5" spans="1:11">
      <c r="A5" s="30"/>
      <c r="C5" t="s">
        <v>355</v>
      </c>
      <c r="D5" t="s">
        <v>5960</v>
      </c>
      <c r="E5" t="s">
        <v>358</v>
      </c>
      <c r="F5" t="s">
        <v>359</v>
      </c>
      <c r="G5" t="s">
        <v>360</v>
      </c>
      <c r="H5" t="s">
        <v>5961</v>
      </c>
      <c r="I5" t="s">
        <v>9194</v>
      </c>
      <c r="J5" t="s">
        <v>9195</v>
      </c>
      <c r="K5" t="s">
        <v>364</v>
      </c>
    </row>
    <row r="6" spans="1:11">
      <c r="A6" s="30" t="s">
        <v>365</v>
      </c>
      <c r="B6" t="s">
        <v>5963</v>
      </c>
      <c r="C6" t="s">
        <v>369</v>
      </c>
      <c r="D6" t="s">
        <v>369</v>
      </c>
      <c r="E6" t="s">
        <v>369</v>
      </c>
      <c r="F6" t="s">
        <v>369</v>
      </c>
      <c r="G6" t="s">
        <v>369</v>
      </c>
      <c r="H6" t="s">
        <v>369</v>
      </c>
    </row>
    <row r="7" spans="1:11">
      <c r="A7" s="30"/>
    </row>
    <row r="8" spans="1:11">
      <c r="A8" s="30" t="s">
        <v>5964</v>
      </c>
      <c r="B8" t="s">
        <v>5965</v>
      </c>
      <c r="C8">
        <v>2559.87</v>
      </c>
      <c r="D8">
        <v>4740.5</v>
      </c>
      <c r="E8">
        <v>0</v>
      </c>
      <c r="F8">
        <v>0</v>
      </c>
      <c r="G8">
        <v>0</v>
      </c>
      <c r="H8">
        <v>0</v>
      </c>
      <c r="I8">
        <v>7300.37</v>
      </c>
      <c r="J8">
        <v>7300.37</v>
      </c>
      <c r="K8" t="s">
        <v>377</v>
      </c>
    </row>
    <row r="9" spans="1:11">
      <c r="A9" s="30"/>
    </row>
    <row r="10" spans="1:11">
      <c r="A10" s="30" t="s">
        <v>5968</v>
      </c>
      <c r="B10" t="s">
        <v>5971</v>
      </c>
      <c r="C10" t="s">
        <v>393</v>
      </c>
      <c r="D10" t="s">
        <v>394</v>
      </c>
      <c r="E10" t="s">
        <v>9201</v>
      </c>
      <c r="F10" t="s">
        <v>11640</v>
      </c>
      <c r="G10" t="s">
        <v>5969</v>
      </c>
      <c r="H10" t="s">
        <v>5970</v>
      </c>
      <c r="I10" t="s">
        <v>388</v>
      </c>
      <c r="J10" t="s">
        <v>9204</v>
      </c>
      <c r="K10" t="s">
        <v>396</v>
      </c>
    </row>
    <row r="11" spans="1:11">
      <c r="A11" s="30" t="s">
        <v>5964</v>
      </c>
      <c r="C11">
        <v>2559.87</v>
      </c>
      <c r="D11">
        <v>4740.5</v>
      </c>
      <c r="E11">
        <v>0</v>
      </c>
      <c r="F11">
        <v>0</v>
      </c>
      <c r="G11">
        <v>0</v>
      </c>
      <c r="H11">
        <v>0</v>
      </c>
      <c r="I11">
        <v>7300.37</v>
      </c>
      <c r="J11">
        <v>7300.37</v>
      </c>
    </row>
    <row r="12" spans="1:11">
      <c r="A12" s="30"/>
    </row>
    <row r="13" spans="1:11">
      <c r="A13" s="30" t="s">
        <v>5968</v>
      </c>
      <c r="B13" t="s">
        <v>5971</v>
      </c>
      <c r="C13" t="s">
        <v>393</v>
      </c>
      <c r="D13" t="s">
        <v>394</v>
      </c>
      <c r="E13" t="s">
        <v>9201</v>
      </c>
      <c r="F13" t="s">
        <v>11640</v>
      </c>
      <c r="G13" t="s">
        <v>5969</v>
      </c>
      <c r="H13" t="s">
        <v>5970</v>
      </c>
      <c r="I13" t="s">
        <v>388</v>
      </c>
      <c r="J13" t="s">
        <v>9204</v>
      </c>
      <c r="K13" t="s">
        <v>396</v>
      </c>
    </row>
    <row r="14" spans="1:11">
      <c r="A14" s="30" t="s">
        <v>5984</v>
      </c>
      <c r="B14" t="s">
        <v>5988</v>
      </c>
      <c r="C14">
        <v>0</v>
      </c>
      <c r="D14">
        <v>0</v>
      </c>
      <c r="E14">
        <v>0</v>
      </c>
      <c r="F14">
        <v>0</v>
      </c>
      <c r="G14">
        <v>3487.2</v>
      </c>
      <c r="H14">
        <v>0</v>
      </c>
      <c r="I14">
        <v>3487.2</v>
      </c>
      <c r="J14">
        <v>4050.6</v>
      </c>
      <c r="K14" t="s">
        <v>377</v>
      </c>
    </row>
    <row r="15" spans="1:11">
      <c r="A15" s="30"/>
    </row>
    <row r="16" spans="1:11">
      <c r="A16" s="30" t="s">
        <v>5968</v>
      </c>
      <c r="B16" t="s">
        <v>5971</v>
      </c>
      <c r="C16" t="s">
        <v>393</v>
      </c>
      <c r="D16" t="s">
        <v>394</v>
      </c>
      <c r="E16" t="s">
        <v>9201</v>
      </c>
      <c r="F16" t="s">
        <v>11640</v>
      </c>
      <c r="G16" t="s">
        <v>5969</v>
      </c>
      <c r="H16" t="s">
        <v>5970</v>
      </c>
      <c r="I16" t="s">
        <v>388</v>
      </c>
      <c r="J16" t="s">
        <v>9204</v>
      </c>
      <c r="K16" t="s">
        <v>396</v>
      </c>
    </row>
    <row r="17" spans="1:11">
      <c r="A17" s="30" t="s">
        <v>5984</v>
      </c>
      <c r="C17">
        <v>0</v>
      </c>
      <c r="D17">
        <v>0</v>
      </c>
      <c r="E17">
        <v>0</v>
      </c>
      <c r="F17">
        <v>0</v>
      </c>
      <c r="G17">
        <v>3487.2</v>
      </c>
      <c r="H17">
        <v>0</v>
      </c>
      <c r="I17">
        <v>3487.2</v>
      </c>
      <c r="J17">
        <v>4050.6</v>
      </c>
    </row>
    <row r="18" spans="1:11">
      <c r="A18" s="30"/>
    </row>
    <row r="19" spans="1:11">
      <c r="A19" s="30" t="s">
        <v>5968</v>
      </c>
      <c r="B19" t="s">
        <v>5971</v>
      </c>
      <c r="C19" t="s">
        <v>393</v>
      </c>
      <c r="D19" t="s">
        <v>394</v>
      </c>
      <c r="E19" t="s">
        <v>9201</v>
      </c>
      <c r="F19" t="s">
        <v>11640</v>
      </c>
      <c r="G19" t="s">
        <v>5969</v>
      </c>
      <c r="H19" t="s">
        <v>5970</v>
      </c>
      <c r="I19" t="s">
        <v>388</v>
      </c>
      <c r="J19" t="s">
        <v>9204</v>
      </c>
      <c r="K19" t="s">
        <v>396</v>
      </c>
    </row>
    <row r="20" spans="1:11">
      <c r="A20" s="30" t="s">
        <v>6002</v>
      </c>
      <c r="B20" t="s">
        <v>6003</v>
      </c>
      <c r="C20">
        <v>8717.4</v>
      </c>
      <c r="D20">
        <v>0</v>
      </c>
      <c r="E20">
        <v>0</v>
      </c>
      <c r="F20">
        <v>0</v>
      </c>
      <c r="G20">
        <v>1743.6</v>
      </c>
      <c r="H20">
        <v>0</v>
      </c>
      <c r="I20">
        <v>10461</v>
      </c>
      <c r="J20">
        <v>9487.7999999999993</v>
      </c>
      <c r="K20" t="s">
        <v>5967</v>
      </c>
    </row>
    <row r="21" spans="1:11">
      <c r="A21" s="30"/>
    </row>
    <row r="22" spans="1:11">
      <c r="A22" s="30" t="s">
        <v>5968</v>
      </c>
      <c r="B22" t="s">
        <v>5971</v>
      </c>
      <c r="C22" t="s">
        <v>393</v>
      </c>
      <c r="D22" t="s">
        <v>394</v>
      </c>
      <c r="E22" t="s">
        <v>9201</v>
      </c>
      <c r="F22" t="s">
        <v>11640</v>
      </c>
      <c r="G22" t="s">
        <v>5969</v>
      </c>
      <c r="H22" t="s">
        <v>5970</v>
      </c>
      <c r="I22" t="s">
        <v>388</v>
      </c>
      <c r="J22" t="s">
        <v>9204</v>
      </c>
      <c r="K22" t="s">
        <v>396</v>
      </c>
    </row>
    <row r="23" spans="1:11">
      <c r="A23" s="30" t="s">
        <v>6002</v>
      </c>
      <c r="C23">
        <v>8717.4</v>
      </c>
      <c r="D23">
        <v>0</v>
      </c>
      <c r="E23">
        <v>0</v>
      </c>
      <c r="F23">
        <v>0</v>
      </c>
      <c r="G23">
        <v>1743.6</v>
      </c>
      <c r="H23">
        <v>0</v>
      </c>
      <c r="I23">
        <v>10461</v>
      </c>
      <c r="J23">
        <v>9487.7999999999993</v>
      </c>
    </row>
    <row r="24" spans="1:11">
      <c r="A24" s="30"/>
    </row>
    <row r="25" spans="1:11">
      <c r="A25" s="30" t="s">
        <v>5968</v>
      </c>
      <c r="B25" t="s">
        <v>5971</v>
      </c>
      <c r="C25" t="s">
        <v>393</v>
      </c>
      <c r="D25" t="s">
        <v>394</v>
      </c>
      <c r="E25" t="s">
        <v>9201</v>
      </c>
      <c r="F25" t="s">
        <v>11640</v>
      </c>
      <c r="G25" t="s">
        <v>5969</v>
      </c>
      <c r="H25" t="s">
        <v>5970</v>
      </c>
      <c r="I25" t="s">
        <v>388</v>
      </c>
      <c r="J25" t="s">
        <v>9204</v>
      </c>
      <c r="K25" t="s">
        <v>396</v>
      </c>
    </row>
    <row r="26" spans="1:11">
      <c r="A26" s="30" t="s">
        <v>6014</v>
      </c>
      <c r="B26" t="s">
        <v>6015</v>
      </c>
      <c r="C26">
        <v>0</v>
      </c>
      <c r="D26">
        <v>0</v>
      </c>
      <c r="E26">
        <v>0</v>
      </c>
      <c r="F26">
        <v>0</v>
      </c>
      <c r="G26">
        <v>1408.56</v>
      </c>
      <c r="H26">
        <v>0</v>
      </c>
      <c r="I26">
        <v>1408.56</v>
      </c>
      <c r="J26">
        <v>2197.3200000000002</v>
      </c>
      <c r="K26" t="s">
        <v>5967</v>
      </c>
    </row>
    <row r="27" spans="1:11">
      <c r="A27" s="30"/>
    </row>
    <row r="28" spans="1:11">
      <c r="A28" s="30" t="s">
        <v>6014</v>
      </c>
      <c r="B28" t="s">
        <v>6017</v>
      </c>
      <c r="C28">
        <v>0</v>
      </c>
      <c r="D28">
        <v>0</v>
      </c>
      <c r="E28">
        <v>0</v>
      </c>
      <c r="F28">
        <v>0</v>
      </c>
      <c r="G28">
        <v>687.72</v>
      </c>
      <c r="H28">
        <v>0</v>
      </c>
      <c r="I28">
        <v>687.72</v>
      </c>
      <c r="J28">
        <v>687.72</v>
      </c>
      <c r="K28" t="s">
        <v>5967</v>
      </c>
    </row>
    <row r="29" spans="1:11">
      <c r="A29" s="30"/>
    </row>
    <row r="30" spans="1:11">
      <c r="A30" s="30" t="s">
        <v>6014</v>
      </c>
      <c r="B30" t="s">
        <v>6023</v>
      </c>
      <c r="C30">
        <v>8717.4</v>
      </c>
      <c r="D30">
        <v>0</v>
      </c>
      <c r="E30">
        <v>0</v>
      </c>
      <c r="F30">
        <v>0</v>
      </c>
      <c r="G30">
        <v>1743.6</v>
      </c>
      <c r="H30">
        <v>0</v>
      </c>
      <c r="I30">
        <v>10461</v>
      </c>
      <c r="J30">
        <v>9487.7999999999993</v>
      </c>
      <c r="K30" t="s">
        <v>5967</v>
      </c>
    </row>
    <row r="31" spans="1:11">
      <c r="A31" s="30"/>
    </row>
    <row r="32" spans="1:11">
      <c r="A32" s="30" t="s">
        <v>6014</v>
      </c>
      <c r="B32" t="s">
        <v>6027</v>
      </c>
      <c r="C32">
        <v>0</v>
      </c>
      <c r="D32">
        <v>0</v>
      </c>
      <c r="E32">
        <v>0</v>
      </c>
      <c r="F32">
        <v>0</v>
      </c>
      <c r="G32">
        <v>3087.72</v>
      </c>
      <c r="H32">
        <v>0</v>
      </c>
      <c r="I32">
        <v>3087.72</v>
      </c>
      <c r="J32">
        <v>3087.72</v>
      </c>
      <c r="K32" t="s">
        <v>5967</v>
      </c>
    </row>
    <row r="33" spans="1:11">
      <c r="A33" s="30"/>
    </row>
    <row r="34" spans="1:11">
      <c r="A34" s="30" t="s">
        <v>6014</v>
      </c>
      <c r="B34" t="s">
        <v>6032</v>
      </c>
      <c r="C34">
        <v>0</v>
      </c>
      <c r="D34">
        <v>0</v>
      </c>
      <c r="E34">
        <v>0</v>
      </c>
      <c r="F34">
        <v>0</v>
      </c>
      <c r="G34">
        <v>1034.6400000000001</v>
      </c>
      <c r="H34">
        <v>0</v>
      </c>
      <c r="I34">
        <v>1034.6400000000001</v>
      </c>
      <c r="J34">
        <v>1598.04</v>
      </c>
      <c r="K34" t="s">
        <v>5967</v>
      </c>
    </row>
    <row r="35" spans="1:11">
      <c r="A35" s="30"/>
    </row>
    <row r="36" spans="1:11">
      <c r="A36" s="30" t="s">
        <v>6014</v>
      </c>
      <c r="B36" t="s">
        <v>9742</v>
      </c>
      <c r="C36">
        <v>4823.45</v>
      </c>
      <c r="D36">
        <v>3302.85</v>
      </c>
      <c r="E36">
        <v>0</v>
      </c>
      <c r="F36">
        <v>0</v>
      </c>
      <c r="G36">
        <v>0</v>
      </c>
      <c r="H36">
        <v>0</v>
      </c>
      <c r="I36">
        <v>8126.3</v>
      </c>
      <c r="J36">
        <v>8126.3</v>
      </c>
      <c r="K36" t="s">
        <v>377</v>
      </c>
    </row>
    <row r="37" spans="1:11">
      <c r="A37" s="30"/>
    </row>
    <row r="38" spans="1:11">
      <c r="A38" s="30" t="s">
        <v>6014</v>
      </c>
      <c r="B38" t="s">
        <v>6035</v>
      </c>
      <c r="C38">
        <v>0</v>
      </c>
      <c r="D38">
        <v>0</v>
      </c>
      <c r="E38">
        <v>0</v>
      </c>
      <c r="F38">
        <v>0</v>
      </c>
      <c r="G38">
        <v>555.6</v>
      </c>
      <c r="H38">
        <v>0</v>
      </c>
      <c r="I38">
        <v>555.6</v>
      </c>
      <c r="J38">
        <v>555.6</v>
      </c>
    </row>
    <row r="39" spans="1:11">
      <c r="A39" s="30"/>
    </row>
    <row r="40" spans="1:11">
      <c r="A40" s="30" t="s">
        <v>5968</v>
      </c>
      <c r="B40" t="s">
        <v>5971</v>
      </c>
      <c r="C40" t="s">
        <v>393</v>
      </c>
      <c r="D40" t="s">
        <v>394</v>
      </c>
      <c r="E40" t="s">
        <v>9201</v>
      </c>
      <c r="F40" t="s">
        <v>11640</v>
      </c>
      <c r="G40" t="s">
        <v>5969</v>
      </c>
      <c r="H40" t="s">
        <v>5970</v>
      </c>
      <c r="I40" t="s">
        <v>388</v>
      </c>
      <c r="J40" t="s">
        <v>9204</v>
      </c>
      <c r="K40" t="s">
        <v>396</v>
      </c>
    </row>
    <row r="41" spans="1:11">
      <c r="A41" s="30" t="s">
        <v>6014</v>
      </c>
      <c r="C41">
        <v>13540.85</v>
      </c>
      <c r="D41">
        <v>3302.85</v>
      </c>
      <c r="E41">
        <v>0</v>
      </c>
      <c r="F41">
        <v>0</v>
      </c>
      <c r="G41">
        <v>8517.84</v>
      </c>
      <c r="H41">
        <v>0</v>
      </c>
      <c r="I41">
        <v>25361.54</v>
      </c>
      <c r="J41">
        <v>25740.5</v>
      </c>
    </row>
    <row r="42" spans="1:11">
      <c r="A42" s="30"/>
    </row>
    <row r="43" spans="1:11">
      <c r="A43" s="30" t="s">
        <v>5968</v>
      </c>
      <c r="B43" t="s">
        <v>5971</v>
      </c>
      <c r="C43" t="s">
        <v>393</v>
      </c>
      <c r="D43" t="s">
        <v>394</v>
      </c>
      <c r="E43" t="s">
        <v>9201</v>
      </c>
      <c r="F43" t="s">
        <v>11640</v>
      </c>
      <c r="G43" t="s">
        <v>5969</v>
      </c>
      <c r="H43" t="s">
        <v>5970</v>
      </c>
      <c r="I43" t="s">
        <v>388</v>
      </c>
      <c r="J43" t="s">
        <v>9204</v>
      </c>
      <c r="K43" t="s">
        <v>396</v>
      </c>
    </row>
    <row r="44" spans="1:11">
      <c r="A44" s="30" t="s">
        <v>6042</v>
      </c>
      <c r="B44" t="s">
        <v>6043</v>
      </c>
      <c r="C44">
        <v>10291.799999999999</v>
      </c>
      <c r="D44">
        <v>0</v>
      </c>
      <c r="E44">
        <v>0</v>
      </c>
      <c r="F44">
        <v>0</v>
      </c>
      <c r="G44">
        <v>3087.72</v>
      </c>
      <c r="H44">
        <v>0</v>
      </c>
      <c r="I44">
        <v>13379.52</v>
      </c>
      <c r="J44">
        <v>10831.92</v>
      </c>
      <c r="K44" t="s">
        <v>5967</v>
      </c>
    </row>
    <row r="45" spans="1:11">
      <c r="A45" s="30"/>
    </row>
    <row r="46" spans="1:11">
      <c r="A46" s="30" t="s">
        <v>5968</v>
      </c>
      <c r="B46" t="s">
        <v>5971</v>
      </c>
      <c r="C46" t="s">
        <v>393</v>
      </c>
      <c r="D46" t="s">
        <v>394</v>
      </c>
      <c r="E46" t="s">
        <v>9201</v>
      </c>
      <c r="F46" t="s">
        <v>11640</v>
      </c>
      <c r="G46" t="s">
        <v>5969</v>
      </c>
      <c r="H46" t="s">
        <v>5970</v>
      </c>
      <c r="I46" t="s">
        <v>388</v>
      </c>
      <c r="J46" t="s">
        <v>9204</v>
      </c>
      <c r="K46" t="s">
        <v>396</v>
      </c>
    </row>
    <row r="47" spans="1:11">
      <c r="A47" s="30" t="s">
        <v>6042</v>
      </c>
      <c r="C47">
        <v>10291.799999999999</v>
      </c>
      <c r="D47">
        <v>0</v>
      </c>
      <c r="E47">
        <v>0</v>
      </c>
      <c r="F47">
        <v>0</v>
      </c>
      <c r="G47">
        <v>3087.72</v>
      </c>
      <c r="H47">
        <v>0</v>
      </c>
      <c r="I47">
        <v>13379.52</v>
      </c>
      <c r="J47">
        <v>10831.92</v>
      </c>
    </row>
    <row r="48" spans="1:11">
      <c r="A48" s="30"/>
    </row>
    <row r="49" spans="1:11">
      <c r="A49" s="30" t="s">
        <v>5968</v>
      </c>
      <c r="B49" t="s">
        <v>5971</v>
      </c>
      <c r="C49" t="s">
        <v>393</v>
      </c>
      <c r="D49" t="s">
        <v>394</v>
      </c>
      <c r="E49" t="s">
        <v>9201</v>
      </c>
      <c r="F49" t="s">
        <v>11640</v>
      </c>
      <c r="G49" t="s">
        <v>5969</v>
      </c>
      <c r="H49" t="s">
        <v>5970</v>
      </c>
      <c r="I49" t="s">
        <v>388</v>
      </c>
      <c r="J49" t="s">
        <v>9204</v>
      </c>
      <c r="K49" t="s">
        <v>396</v>
      </c>
    </row>
    <row r="50" spans="1:11">
      <c r="A50" s="30" t="s">
        <v>9386</v>
      </c>
      <c r="B50" t="s">
        <v>9492</v>
      </c>
      <c r="C50">
        <v>0</v>
      </c>
      <c r="D50">
        <v>0</v>
      </c>
      <c r="E50">
        <v>0</v>
      </c>
      <c r="F50">
        <v>0</v>
      </c>
      <c r="G50">
        <v>470.64</v>
      </c>
      <c r="H50">
        <v>0</v>
      </c>
      <c r="I50">
        <v>470.64</v>
      </c>
      <c r="J50">
        <v>921.36</v>
      </c>
    </row>
    <row r="51" spans="1:11">
      <c r="A51" s="30"/>
    </row>
    <row r="52" spans="1:11">
      <c r="A52" s="30" t="s">
        <v>5968</v>
      </c>
      <c r="B52" t="s">
        <v>5971</v>
      </c>
      <c r="C52" t="s">
        <v>393</v>
      </c>
      <c r="D52" t="s">
        <v>394</v>
      </c>
      <c r="E52" t="s">
        <v>9201</v>
      </c>
      <c r="F52" t="s">
        <v>11640</v>
      </c>
      <c r="G52" t="s">
        <v>5969</v>
      </c>
      <c r="H52" t="s">
        <v>5970</v>
      </c>
      <c r="I52" t="s">
        <v>388</v>
      </c>
      <c r="J52" t="s">
        <v>9204</v>
      </c>
      <c r="K52" t="s">
        <v>396</v>
      </c>
    </row>
    <row r="53" spans="1:11">
      <c r="A53" s="30" t="s">
        <v>9386</v>
      </c>
      <c r="C53">
        <v>0</v>
      </c>
      <c r="D53">
        <v>0</v>
      </c>
      <c r="E53">
        <v>0</v>
      </c>
      <c r="F53">
        <v>0</v>
      </c>
      <c r="G53">
        <v>470.64</v>
      </c>
      <c r="H53">
        <v>0</v>
      </c>
      <c r="I53">
        <v>470.64</v>
      </c>
      <c r="J53">
        <v>921.36</v>
      </c>
    </row>
    <row r="54" spans="1:11">
      <c r="A54" s="30"/>
    </row>
    <row r="55" spans="1:11">
      <c r="A55" s="30" t="s">
        <v>5968</v>
      </c>
      <c r="B55" t="s">
        <v>5971</v>
      </c>
      <c r="C55" t="s">
        <v>393</v>
      </c>
      <c r="D55" t="s">
        <v>394</v>
      </c>
      <c r="E55" t="s">
        <v>9201</v>
      </c>
      <c r="F55" t="s">
        <v>11640</v>
      </c>
      <c r="G55" t="s">
        <v>5969</v>
      </c>
      <c r="H55" t="s">
        <v>5970</v>
      </c>
      <c r="I55" t="s">
        <v>388</v>
      </c>
      <c r="J55" t="s">
        <v>9204</v>
      </c>
      <c r="K55" t="s">
        <v>396</v>
      </c>
    </row>
    <row r="56" spans="1:11">
      <c r="A56" s="30" t="s">
        <v>6055</v>
      </c>
      <c r="B56" t="s">
        <v>6058</v>
      </c>
      <c r="C56">
        <v>1019.34</v>
      </c>
      <c r="D56">
        <v>1359.12</v>
      </c>
      <c r="E56">
        <v>0</v>
      </c>
      <c r="F56">
        <v>0</v>
      </c>
      <c r="G56">
        <v>0</v>
      </c>
      <c r="H56">
        <v>0</v>
      </c>
      <c r="I56">
        <v>2378.46</v>
      </c>
      <c r="J56">
        <v>2378.46</v>
      </c>
      <c r="K56" t="s">
        <v>5967</v>
      </c>
    </row>
    <row r="57" spans="1:11">
      <c r="A57" s="30"/>
    </row>
    <row r="58" spans="1:11">
      <c r="A58" s="30" t="s">
        <v>5968</v>
      </c>
      <c r="B58" t="s">
        <v>5971</v>
      </c>
      <c r="C58" t="s">
        <v>393</v>
      </c>
      <c r="D58" t="s">
        <v>394</v>
      </c>
      <c r="E58" t="s">
        <v>9201</v>
      </c>
      <c r="F58" t="s">
        <v>11640</v>
      </c>
      <c r="G58" t="s">
        <v>5969</v>
      </c>
      <c r="H58" t="s">
        <v>5970</v>
      </c>
      <c r="I58" t="s">
        <v>388</v>
      </c>
      <c r="J58" t="s">
        <v>9204</v>
      </c>
      <c r="K58" t="s">
        <v>396</v>
      </c>
    </row>
    <row r="59" spans="1:11">
      <c r="A59" s="30" t="s">
        <v>6055</v>
      </c>
      <c r="C59">
        <v>1019.34</v>
      </c>
      <c r="D59">
        <v>1359.12</v>
      </c>
      <c r="E59">
        <v>0</v>
      </c>
      <c r="F59">
        <v>0</v>
      </c>
      <c r="G59">
        <v>0</v>
      </c>
      <c r="H59">
        <v>0</v>
      </c>
      <c r="I59">
        <v>2378.46</v>
      </c>
      <c r="J59">
        <v>2378.46</v>
      </c>
    </row>
    <row r="60" spans="1:11">
      <c r="A60" s="30"/>
    </row>
    <row r="61" spans="1:11">
      <c r="A61" s="30" t="s">
        <v>5968</v>
      </c>
      <c r="B61" t="s">
        <v>5971</v>
      </c>
      <c r="C61" t="s">
        <v>393</v>
      </c>
      <c r="D61" t="s">
        <v>394</v>
      </c>
      <c r="E61" t="s">
        <v>9201</v>
      </c>
      <c r="F61" t="s">
        <v>11640</v>
      </c>
      <c r="G61" t="s">
        <v>5969</v>
      </c>
      <c r="H61" t="s">
        <v>5970</v>
      </c>
      <c r="I61" t="s">
        <v>388</v>
      </c>
      <c r="J61" t="s">
        <v>9204</v>
      </c>
      <c r="K61" t="s">
        <v>396</v>
      </c>
    </row>
    <row r="62" spans="1:11">
      <c r="A62" s="30" t="s">
        <v>6061</v>
      </c>
      <c r="B62" t="s">
        <v>6064</v>
      </c>
      <c r="C62">
        <v>0</v>
      </c>
      <c r="D62">
        <v>0</v>
      </c>
      <c r="E62">
        <v>0</v>
      </c>
      <c r="F62">
        <v>0</v>
      </c>
      <c r="G62">
        <v>1274.1600000000001</v>
      </c>
      <c r="H62">
        <v>0</v>
      </c>
      <c r="I62">
        <v>1274.1600000000001</v>
      </c>
      <c r="J62">
        <v>1950.24</v>
      </c>
      <c r="K62" t="s">
        <v>5967</v>
      </c>
    </row>
    <row r="63" spans="1:11">
      <c r="A63" s="30"/>
    </row>
    <row r="64" spans="1:11">
      <c r="A64" s="30" t="s">
        <v>6061</v>
      </c>
      <c r="B64" t="s">
        <v>6066</v>
      </c>
      <c r="C64">
        <v>0</v>
      </c>
      <c r="D64">
        <v>0</v>
      </c>
      <c r="E64">
        <v>0</v>
      </c>
      <c r="F64">
        <v>0</v>
      </c>
      <c r="G64">
        <v>5146.2</v>
      </c>
      <c r="H64">
        <v>0</v>
      </c>
      <c r="I64">
        <v>5146.2</v>
      </c>
      <c r="J64">
        <v>6949.08</v>
      </c>
      <c r="K64" t="s">
        <v>377</v>
      </c>
    </row>
    <row r="65" spans="1:11">
      <c r="A65" s="30"/>
    </row>
    <row r="66" spans="1:11">
      <c r="A66" s="30" t="s">
        <v>6061</v>
      </c>
      <c r="B66" t="s">
        <v>6069</v>
      </c>
      <c r="C66">
        <v>0</v>
      </c>
      <c r="D66">
        <v>0</v>
      </c>
      <c r="E66">
        <v>0</v>
      </c>
      <c r="F66">
        <v>0</v>
      </c>
      <c r="G66">
        <v>1408.56</v>
      </c>
      <c r="H66">
        <v>0</v>
      </c>
      <c r="I66">
        <v>1408.56</v>
      </c>
      <c r="J66">
        <v>2310</v>
      </c>
      <c r="K66" t="s">
        <v>5967</v>
      </c>
    </row>
    <row r="67" spans="1:11">
      <c r="A67" s="30"/>
    </row>
    <row r="68" spans="1:11">
      <c r="A68" s="30" t="s">
        <v>5950</v>
      </c>
      <c r="B68" t="s">
        <v>11631</v>
      </c>
      <c r="C68" t="s">
        <v>11632</v>
      </c>
      <c r="D68" t="s">
        <v>11633</v>
      </c>
      <c r="E68" t="s">
        <v>11634</v>
      </c>
      <c r="F68" t="s">
        <v>11635</v>
      </c>
      <c r="G68" t="s">
        <v>457</v>
      </c>
    </row>
    <row r="69" spans="1:11">
      <c r="A69" s="30"/>
      <c r="D69" t="s">
        <v>5967</v>
      </c>
      <c r="E69" t="s">
        <v>11636</v>
      </c>
      <c r="G69" t="s">
        <v>342</v>
      </c>
      <c r="H69" t="s">
        <v>343</v>
      </c>
      <c r="I69" t="s">
        <v>11637</v>
      </c>
      <c r="J69" t="s">
        <v>11638</v>
      </c>
    </row>
    <row r="70" spans="1:11">
      <c r="A70" s="30"/>
      <c r="C70" t="s">
        <v>350</v>
      </c>
      <c r="D70" t="s">
        <v>354</v>
      </c>
      <c r="E70" t="s">
        <v>345</v>
      </c>
      <c r="F70" t="s">
        <v>11639</v>
      </c>
      <c r="G70" t="s">
        <v>350</v>
      </c>
      <c r="H70" t="s">
        <v>345</v>
      </c>
      <c r="I70" t="s">
        <v>9180</v>
      </c>
      <c r="J70" t="s">
        <v>9180</v>
      </c>
    </row>
    <row r="71" spans="1:11">
      <c r="A71" s="30"/>
      <c r="C71" t="s">
        <v>355</v>
      </c>
      <c r="D71" t="s">
        <v>5960</v>
      </c>
      <c r="E71" t="s">
        <v>358</v>
      </c>
      <c r="F71" t="s">
        <v>359</v>
      </c>
      <c r="G71" t="s">
        <v>360</v>
      </c>
      <c r="H71" t="s">
        <v>5961</v>
      </c>
      <c r="I71" t="s">
        <v>9194</v>
      </c>
      <c r="J71" t="s">
        <v>9195</v>
      </c>
      <c r="K71" t="s">
        <v>364</v>
      </c>
    </row>
    <row r="72" spans="1:11">
      <c r="A72" s="30" t="s">
        <v>365</v>
      </c>
      <c r="B72" t="s">
        <v>5963</v>
      </c>
      <c r="C72" t="s">
        <v>369</v>
      </c>
      <c r="D72" t="s">
        <v>369</v>
      </c>
      <c r="E72" t="s">
        <v>369</v>
      </c>
      <c r="F72" t="s">
        <v>369</v>
      </c>
      <c r="G72" t="s">
        <v>369</v>
      </c>
      <c r="H72" t="s">
        <v>369</v>
      </c>
    </row>
    <row r="73" spans="1:11">
      <c r="A73" s="30"/>
    </row>
    <row r="74" spans="1:11">
      <c r="A74" s="30"/>
    </row>
    <row r="75" spans="1:11">
      <c r="A75" s="30" t="s">
        <v>6061</v>
      </c>
      <c r="B75" t="s">
        <v>6074</v>
      </c>
      <c r="C75">
        <v>0</v>
      </c>
      <c r="D75">
        <v>0</v>
      </c>
      <c r="E75">
        <v>96</v>
      </c>
      <c r="F75">
        <v>0</v>
      </c>
      <c r="G75">
        <v>1079.28</v>
      </c>
      <c r="H75">
        <v>0</v>
      </c>
      <c r="I75">
        <v>1175.28</v>
      </c>
      <c r="J75">
        <v>1980.72</v>
      </c>
      <c r="K75" t="s">
        <v>377</v>
      </c>
    </row>
    <row r="76" spans="1:11">
      <c r="A76" s="30"/>
    </row>
    <row r="77" spans="1:11">
      <c r="A77" s="30" t="s">
        <v>6061</v>
      </c>
      <c r="B77" t="s">
        <v>6081</v>
      </c>
      <c r="C77">
        <v>3486.96</v>
      </c>
      <c r="D77">
        <v>5811.6</v>
      </c>
      <c r="E77">
        <v>0</v>
      </c>
      <c r="F77">
        <v>0</v>
      </c>
      <c r="G77">
        <v>0</v>
      </c>
      <c r="H77">
        <v>0</v>
      </c>
      <c r="I77">
        <v>9298.56</v>
      </c>
      <c r="J77">
        <v>8384.3799999999992</v>
      </c>
      <c r="K77" t="s">
        <v>377</v>
      </c>
    </row>
    <row r="78" spans="1:11">
      <c r="A78" s="30"/>
    </row>
    <row r="79" spans="1:11">
      <c r="A79" s="30" t="s">
        <v>6061</v>
      </c>
      <c r="B79" t="s">
        <v>6085</v>
      </c>
      <c r="C79">
        <v>1389.47</v>
      </c>
      <c r="D79">
        <v>1684.2</v>
      </c>
      <c r="E79">
        <v>0</v>
      </c>
      <c r="F79">
        <v>0</v>
      </c>
      <c r="G79">
        <v>0</v>
      </c>
      <c r="H79">
        <v>0</v>
      </c>
      <c r="I79">
        <v>3073.67</v>
      </c>
      <c r="J79">
        <v>3073.67</v>
      </c>
      <c r="K79" t="s">
        <v>5967</v>
      </c>
    </row>
    <row r="80" spans="1:11">
      <c r="A80" s="30"/>
    </row>
    <row r="81" spans="1:11">
      <c r="A81" s="30" t="s">
        <v>6061</v>
      </c>
      <c r="B81" t="s">
        <v>6091</v>
      </c>
      <c r="C81">
        <v>0</v>
      </c>
      <c r="D81">
        <v>0</v>
      </c>
      <c r="E81">
        <v>0</v>
      </c>
      <c r="F81">
        <v>0</v>
      </c>
      <c r="G81">
        <v>1551.96</v>
      </c>
      <c r="H81">
        <v>0</v>
      </c>
      <c r="I81">
        <v>1551.96</v>
      </c>
      <c r="J81">
        <v>2340.7199999999998</v>
      </c>
      <c r="K81" t="s">
        <v>377</v>
      </c>
    </row>
    <row r="82" spans="1:11">
      <c r="A82" s="30"/>
    </row>
    <row r="83" spans="1:11">
      <c r="A83" s="30" t="s">
        <v>6061</v>
      </c>
      <c r="B83" t="s">
        <v>6096</v>
      </c>
      <c r="C83">
        <v>0</v>
      </c>
      <c r="D83">
        <v>0</v>
      </c>
      <c r="E83">
        <v>0</v>
      </c>
      <c r="F83">
        <v>0</v>
      </c>
      <c r="G83">
        <v>1111.2</v>
      </c>
      <c r="H83">
        <v>0</v>
      </c>
      <c r="I83">
        <v>1111.2</v>
      </c>
      <c r="J83">
        <v>1111.2</v>
      </c>
      <c r="K83" t="s">
        <v>377</v>
      </c>
    </row>
    <row r="84" spans="1:11">
      <c r="A84" s="30"/>
    </row>
    <row r="85" spans="1:11">
      <c r="A85" s="30" t="s">
        <v>6061</v>
      </c>
      <c r="B85" t="s">
        <v>6102</v>
      </c>
      <c r="C85">
        <v>7845.66</v>
      </c>
      <c r="D85">
        <v>6973.92</v>
      </c>
      <c r="E85">
        <v>0</v>
      </c>
      <c r="F85">
        <v>0</v>
      </c>
      <c r="G85">
        <v>0</v>
      </c>
      <c r="H85">
        <v>0</v>
      </c>
      <c r="I85">
        <v>14819.58</v>
      </c>
      <c r="J85">
        <v>13681.42</v>
      </c>
      <c r="K85" t="s">
        <v>5967</v>
      </c>
    </row>
    <row r="86" spans="1:11">
      <c r="A86" s="30"/>
    </row>
    <row r="87" spans="1:11">
      <c r="A87" s="30" t="s">
        <v>6061</v>
      </c>
      <c r="B87" t="s">
        <v>9231</v>
      </c>
      <c r="C87">
        <v>1176.45</v>
      </c>
      <c r="D87">
        <v>0</v>
      </c>
      <c r="E87">
        <v>0</v>
      </c>
      <c r="F87">
        <v>0</v>
      </c>
      <c r="G87">
        <v>0</v>
      </c>
      <c r="H87">
        <v>0</v>
      </c>
      <c r="I87">
        <v>1176.45</v>
      </c>
      <c r="J87">
        <v>1176.45</v>
      </c>
      <c r="K87" t="s">
        <v>5967</v>
      </c>
    </row>
    <row r="88" spans="1:11">
      <c r="A88" s="30"/>
    </row>
    <row r="89" spans="1:11">
      <c r="A89" s="30" t="s">
        <v>6061</v>
      </c>
      <c r="B89" t="s">
        <v>6104</v>
      </c>
      <c r="C89">
        <v>0</v>
      </c>
      <c r="D89">
        <v>0</v>
      </c>
      <c r="E89">
        <v>0</v>
      </c>
      <c r="F89">
        <v>0</v>
      </c>
      <c r="G89">
        <v>2686.56</v>
      </c>
      <c r="H89">
        <v>0</v>
      </c>
      <c r="I89">
        <v>2686.56</v>
      </c>
      <c r="J89">
        <v>3475.32</v>
      </c>
      <c r="K89" t="s">
        <v>377</v>
      </c>
    </row>
    <row r="90" spans="1:11">
      <c r="A90" s="30"/>
    </row>
    <row r="91" spans="1:11">
      <c r="A91" s="30" t="s">
        <v>6061</v>
      </c>
      <c r="B91" t="s">
        <v>6107</v>
      </c>
      <c r="C91">
        <v>0</v>
      </c>
      <c r="D91">
        <v>0</v>
      </c>
      <c r="E91">
        <v>0</v>
      </c>
      <c r="F91">
        <v>0</v>
      </c>
      <c r="G91">
        <v>871.8</v>
      </c>
      <c r="H91">
        <v>0</v>
      </c>
      <c r="I91">
        <v>871.8</v>
      </c>
      <c r="J91">
        <v>1547.88</v>
      </c>
      <c r="K91" t="s">
        <v>377</v>
      </c>
    </row>
    <row r="92" spans="1:11">
      <c r="A92" s="30"/>
    </row>
    <row r="93" spans="1:11">
      <c r="A93" s="30" t="s">
        <v>6061</v>
      </c>
      <c r="B93" t="s">
        <v>6110</v>
      </c>
      <c r="C93">
        <v>0</v>
      </c>
      <c r="D93">
        <v>0</v>
      </c>
      <c r="E93">
        <v>0</v>
      </c>
      <c r="F93">
        <v>0</v>
      </c>
      <c r="G93">
        <v>555.6</v>
      </c>
      <c r="H93">
        <v>0</v>
      </c>
      <c r="I93">
        <v>555.6</v>
      </c>
      <c r="J93">
        <v>1006.32</v>
      </c>
      <c r="K93" t="s">
        <v>5967</v>
      </c>
    </row>
    <row r="94" spans="1:11">
      <c r="A94" s="30"/>
    </row>
    <row r="95" spans="1:11">
      <c r="A95" s="30" t="s">
        <v>6061</v>
      </c>
      <c r="B95" t="s">
        <v>9533</v>
      </c>
      <c r="C95">
        <v>3529.35</v>
      </c>
      <c r="D95">
        <v>1568.6</v>
      </c>
      <c r="E95">
        <v>0</v>
      </c>
      <c r="F95">
        <v>0</v>
      </c>
      <c r="G95">
        <v>0</v>
      </c>
      <c r="H95">
        <v>0</v>
      </c>
      <c r="I95">
        <v>5097.95</v>
      </c>
      <c r="J95">
        <v>5097.95</v>
      </c>
      <c r="K95" t="s">
        <v>5967</v>
      </c>
    </row>
    <row r="96" spans="1:11">
      <c r="A96" s="30"/>
    </row>
    <row r="97" spans="1:11">
      <c r="A97" s="30" t="s">
        <v>5968</v>
      </c>
      <c r="B97" t="s">
        <v>5971</v>
      </c>
      <c r="C97" t="s">
        <v>393</v>
      </c>
      <c r="D97" t="s">
        <v>394</v>
      </c>
      <c r="E97" t="s">
        <v>9201</v>
      </c>
      <c r="F97" t="s">
        <v>11640</v>
      </c>
      <c r="G97" t="s">
        <v>5969</v>
      </c>
      <c r="H97" t="s">
        <v>5970</v>
      </c>
      <c r="I97" t="s">
        <v>388</v>
      </c>
      <c r="J97" t="s">
        <v>9204</v>
      </c>
      <c r="K97" t="s">
        <v>396</v>
      </c>
    </row>
    <row r="98" spans="1:11">
      <c r="A98" s="30" t="s">
        <v>6061</v>
      </c>
      <c r="C98">
        <v>17427.89</v>
      </c>
      <c r="D98">
        <v>16038.32</v>
      </c>
      <c r="E98">
        <v>96</v>
      </c>
      <c r="F98">
        <v>0</v>
      </c>
      <c r="G98">
        <v>15685.32</v>
      </c>
      <c r="H98">
        <v>0</v>
      </c>
      <c r="I98">
        <v>49247.53</v>
      </c>
      <c r="J98">
        <v>54085.35</v>
      </c>
    </row>
    <row r="99" spans="1:11">
      <c r="A99" s="30"/>
    </row>
    <row r="100" spans="1:11">
      <c r="A100" s="30" t="s">
        <v>5968</v>
      </c>
      <c r="B100" t="s">
        <v>5971</v>
      </c>
      <c r="C100" t="s">
        <v>393</v>
      </c>
      <c r="D100" t="s">
        <v>394</v>
      </c>
      <c r="E100" t="s">
        <v>9201</v>
      </c>
      <c r="F100" t="s">
        <v>11640</v>
      </c>
      <c r="G100" t="s">
        <v>5969</v>
      </c>
      <c r="H100" t="s">
        <v>5970</v>
      </c>
      <c r="I100" t="s">
        <v>388</v>
      </c>
      <c r="J100" t="s">
        <v>9204</v>
      </c>
      <c r="K100" t="s">
        <v>396</v>
      </c>
    </row>
    <row r="101" spans="1:11">
      <c r="A101" s="30" t="s">
        <v>6114</v>
      </c>
      <c r="B101" t="s">
        <v>6115</v>
      </c>
      <c r="C101">
        <v>0</v>
      </c>
      <c r="D101">
        <v>0</v>
      </c>
      <c r="E101">
        <v>0</v>
      </c>
      <c r="F101">
        <v>0</v>
      </c>
      <c r="G101">
        <v>2639.16</v>
      </c>
      <c r="H101">
        <v>0</v>
      </c>
      <c r="I101">
        <v>2639.16</v>
      </c>
      <c r="J101">
        <v>3427.92</v>
      </c>
      <c r="K101" t="s">
        <v>5967</v>
      </c>
    </row>
    <row r="102" spans="1:11">
      <c r="A102" s="30"/>
    </row>
    <row r="103" spans="1:11">
      <c r="A103" s="30" t="s">
        <v>6114</v>
      </c>
      <c r="B103" t="s">
        <v>6120</v>
      </c>
      <c r="C103">
        <v>0</v>
      </c>
      <c r="D103">
        <v>0</v>
      </c>
      <c r="E103">
        <v>60</v>
      </c>
      <c r="F103">
        <v>0</v>
      </c>
      <c r="G103">
        <v>4116.96</v>
      </c>
      <c r="H103">
        <v>0</v>
      </c>
      <c r="I103">
        <v>4176.96</v>
      </c>
      <c r="J103">
        <v>4680.3599999999997</v>
      </c>
      <c r="K103" t="s">
        <v>377</v>
      </c>
    </row>
    <row r="104" spans="1:11">
      <c r="A104" s="30"/>
    </row>
    <row r="105" spans="1:11">
      <c r="A105" s="30" t="s">
        <v>6114</v>
      </c>
      <c r="B105" t="s">
        <v>6122</v>
      </c>
      <c r="C105">
        <v>8208</v>
      </c>
      <c r="D105">
        <v>2736</v>
      </c>
      <c r="E105">
        <v>0</v>
      </c>
      <c r="F105">
        <v>0</v>
      </c>
      <c r="G105">
        <v>0</v>
      </c>
      <c r="H105">
        <v>0</v>
      </c>
      <c r="I105">
        <v>10944</v>
      </c>
      <c r="J105">
        <v>6195.36</v>
      </c>
      <c r="K105" t="s">
        <v>5967</v>
      </c>
    </row>
    <row r="106" spans="1:11">
      <c r="A106" s="30"/>
    </row>
    <row r="107" spans="1:11">
      <c r="A107" s="30" t="s">
        <v>6114</v>
      </c>
      <c r="B107" t="s">
        <v>6124</v>
      </c>
      <c r="C107">
        <v>0</v>
      </c>
      <c r="D107">
        <v>0</v>
      </c>
      <c r="E107">
        <v>0</v>
      </c>
      <c r="F107">
        <v>0</v>
      </c>
      <c r="G107">
        <v>2058.48</v>
      </c>
      <c r="H107">
        <v>0</v>
      </c>
      <c r="I107">
        <v>2058.48</v>
      </c>
      <c r="J107">
        <v>2621.88</v>
      </c>
      <c r="K107" t="s">
        <v>377</v>
      </c>
    </row>
    <row r="108" spans="1:11">
      <c r="A108" s="30"/>
    </row>
    <row r="109" spans="1:11">
      <c r="A109" s="30" t="s">
        <v>6114</v>
      </c>
      <c r="B109" t="s">
        <v>6126</v>
      </c>
      <c r="C109">
        <v>0</v>
      </c>
      <c r="D109">
        <v>0</v>
      </c>
      <c r="E109">
        <v>0</v>
      </c>
      <c r="F109">
        <v>0</v>
      </c>
      <c r="G109">
        <v>1743.36</v>
      </c>
      <c r="H109">
        <v>0</v>
      </c>
      <c r="I109">
        <v>1743.36</v>
      </c>
      <c r="J109">
        <v>2532.12</v>
      </c>
      <c r="K109" t="s">
        <v>377</v>
      </c>
    </row>
    <row r="110" spans="1:11">
      <c r="A110" s="30"/>
    </row>
    <row r="111" spans="1:11">
      <c r="A111" s="30" t="s">
        <v>6114</v>
      </c>
      <c r="B111" t="s">
        <v>6127</v>
      </c>
      <c r="C111">
        <v>0</v>
      </c>
      <c r="D111">
        <v>0</v>
      </c>
      <c r="E111">
        <v>0</v>
      </c>
      <c r="F111">
        <v>0</v>
      </c>
      <c r="G111">
        <v>3487.2</v>
      </c>
      <c r="H111">
        <v>0</v>
      </c>
      <c r="I111">
        <v>3487.2</v>
      </c>
      <c r="J111">
        <v>4275.96</v>
      </c>
      <c r="K111" t="s">
        <v>5967</v>
      </c>
    </row>
    <row r="112" spans="1:11">
      <c r="A112" s="30"/>
    </row>
    <row r="113" spans="1:11">
      <c r="A113" s="30" t="s">
        <v>6114</v>
      </c>
      <c r="B113" t="s">
        <v>6129</v>
      </c>
      <c r="C113">
        <v>0</v>
      </c>
      <c r="D113">
        <v>0</v>
      </c>
      <c r="E113">
        <v>0</v>
      </c>
      <c r="F113">
        <v>0</v>
      </c>
      <c r="G113">
        <v>1743.6</v>
      </c>
      <c r="H113">
        <v>0</v>
      </c>
      <c r="I113">
        <v>1743.6</v>
      </c>
      <c r="J113">
        <v>2532.36</v>
      </c>
    </row>
    <row r="114" spans="1:11">
      <c r="A114" s="30"/>
    </row>
    <row r="115" spans="1:11">
      <c r="A115" s="30" t="s">
        <v>5968</v>
      </c>
      <c r="B115" t="s">
        <v>5971</v>
      </c>
      <c r="C115" t="s">
        <v>393</v>
      </c>
      <c r="D115" t="s">
        <v>394</v>
      </c>
      <c r="E115" t="s">
        <v>9201</v>
      </c>
      <c r="F115" t="s">
        <v>11640</v>
      </c>
      <c r="G115" t="s">
        <v>5969</v>
      </c>
      <c r="H115" t="s">
        <v>5970</v>
      </c>
      <c r="I115" t="s">
        <v>388</v>
      </c>
      <c r="J115" t="s">
        <v>9204</v>
      </c>
      <c r="K115" t="s">
        <v>396</v>
      </c>
    </row>
    <row r="116" spans="1:11">
      <c r="A116" s="30" t="s">
        <v>6114</v>
      </c>
      <c r="C116">
        <v>8208</v>
      </c>
      <c r="D116">
        <v>2736</v>
      </c>
      <c r="E116">
        <v>60</v>
      </c>
      <c r="F116">
        <v>0</v>
      </c>
      <c r="G116">
        <v>15788.76</v>
      </c>
      <c r="H116">
        <v>0</v>
      </c>
      <c r="I116">
        <v>26792.76</v>
      </c>
      <c r="J116">
        <v>26265.96</v>
      </c>
    </row>
    <row r="117" spans="1:11">
      <c r="A117" s="30"/>
    </row>
    <row r="118" spans="1:11">
      <c r="A118" s="30" t="s">
        <v>5968</v>
      </c>
      <c r="B118" t="s">
        <v>5971</v>
      </c>
      <c r="C118" t="s">
        <v>393</v>
      </c>
      <c r="D118" t="s">
        <v>394</v>
      </c>
      <c r="E118" t="s">
        <v>9201</v>
      </c>
      <c r="F118" t="s">
        <v>11640</v>
      </c>
      <c r="G118" t="s">
        <v>5969</v>
      </c>
      <c r="H118" t="s">
        <v>5970</v>
      </c>
      <c r="I118" t="s">
        <v>388</v>
      </c>
      <c r="J118" t="s">
        <v>9204</v>
      </c>
      <c r="K118" t="s">
        <v>396</v>
      </c>
    </row>
    <row r="119" spans="1:11">
      <c r="A119" s="30" t="s">
        <v>6135</v>
      </c>
      <c r="B119" t="s">
        <v>6138</v>
      </c>
      <c r="C119">
        <v>2313.3000000000002</v>
      </c>
      <c r="D119">
        <v>3084.4</v>
      </c>
      <c r="E119">
        <v>0</v>
      </c>
      <c r="F119">
        <v>0</v>
      </c>
      <c r="G119">
        <v>0</v>
      </c>
      <c r="H119">
        <v>0</v>
      </c>
      <c r="I119">
        <v>5397.7</v>
      </c>
      <c r="J119">
        <v>5397.7</v>
      </c>
      <c r="K119" t="s">
        <v>5967</v>
      </c>
    </row>
    <row r="120" spans="1:11">
      <c r="A120" s="30"/>
    </row>
    <row r="121" spans="1:11">
      <c r="A121" s="30" t="s">
        <v>6135</v>
      </c>
      <c r="B121" t="s">
        <v>6145</v>
      </c>
      <c r="C121">
        <v>905.31</v>
      </c>
      <c r="D121">
        <v>2586.6</v>
      </c>
      <c r="E121">
        <v>0</v>
      </c>
      <c r="F121">
        <v>0</v>
      </c>
      <c r="G121">
        <v>0</v>
      </c>
      <c r="H121">
        <v>0</v>
      </c>
      <c r="I121">
        <v>3491.91</v>
      </c>
      <c r="J121">
        <v>3491.91</v>
      </c>
      <c r="K121" t="s">
        <v>5967</v>
      </c>
    </row>
    <row r="122" spans="1:11">
      <c r="A122" s="30"/>
    </row>
    <row r="123" spans="1:11">
      <c r="A123" s="30" t="s">
        <v>6135</v>
      </c>
      <c r="B123" t="s">
        <v>11641</v>
      </c>
      <c r="C123">
        <v>0</v>
      </c>
      <c r="D123">
        <v>0</v>
      </c>
      <c r="E123">
        <v>0</v>
      </c>
      <c r="F123">
        <v>0</v>
      </c>
      <c r="G123">
        <v>1627.56</v>
      </c>
      <c r="H123">
        <v>0</v>
      </c>
      <c r="I123">
        <v>1627.56</v>
      </c>
      <c r="J123">
        <v>2754.36</v>
      </c>
      <c r="K123" t="s">
        <v>5967</v>
      </c>
    </row>
    <row r="124" spans="1:11">
      <c r="A124" s="30"/>
    </row>
    <row r="125" spans="1:11">
      <c r="A125" s="30" t="s">
        <v>6135</v>
      </c>
      <c r="B125" t="s">
        <v>6180</v>
      </c>
      <c r="C125">
        <v>5230.4399999999996</v>
      </c>
      <c r="D125">
        <v>0</v>
      </c>
      <c r="E125">
        <v>0</v>
      </c>
      <c r="F125">
        <v>0</v>
      </c>
      <c r="G125">
        <v>4359</v>
      </c>
      <c r="H125">
        <v>0</v>
      </c>
      <c r="I125">
        <v>9589.44</v>
      </c>
      <c r="J125">
        <v>10808.4</v>
      </c>
      <c r="K125" t="s">
        <v>377</v>
      </c>
    </row>
    <row r="126" spans="1:11">
      <c r="A126" s="30"/>
    </row>
    <row r="127" spans="1:11">
      <c r="A127" s="30" t="s">
        <v>5968</v>
      </c>
      <c r="B127" t="s">
        <v>5971</v>
      </c>
      <c r="C127" t="s">
        <v>393</v>
      </c>
      <c r="D127" t="s">
        <v>394</v>
      </c>
      <c r="E127" t="s">
        <v>9201</v>
      </c>
      <c r="F127" t="s">
        <v>11640</v>
      </c>
      <c r="G127" t="s">
        <v>5969</v>
      </c>
      <c r="H127" t="s">
        <v>5970</v>
      </c>
      <c r="I127" t="s">
        <v>388</v>
      </c>
      <c r="J127" t="s">
        <v>9204</v>
      </c>
      <c r="K127" t="s">
        <v>396</v>
      </c>
    </row>
    <row r="128" spans="1:11">
      <c r="A128" s="30" t="s">
        <v>6135</v>
      </c>
      <c r="C128">
        <v>8449.0499999999993</v>
      </c>
      <c r="D128">
        <v>5671</v>
      </c>
      <c r="E128">
        <v>0</v>
      </c>
      <c r="F128">
        <v>0</v>
      </c>
      <c r="G128">
        <v>5986.56</v>
      </c>
      <c r="H128">
        <v>0</v>
      </c>
      <c r="I128">
        <v>20106.61</v>
      </c>
      <c r="J128">
        <v>22452.37</v>
      </c>
    </row>
    <row r="129" spans="1:11">
      <c r="A129" s="30"/>
    </row>
    <row r="130" spans="1:11">
      <c r="A130" s="30" t="s">
        <v>5968</v>
      </c>
      <c r="B130" t="s">
        <v>5971</v>
      </c>
      <c r="C130" t="s">
        <v>393</v>
      </c>
      <c r="D130" t="s">
        <v>394</v>
      </c>
      <c r="E130" t="s">
        <v>9201</v>
      </c>
      <c r="F130" t="s">
        <v>11640</v>
      </c>
      <c r="G130" t="s">
        <v>5969</v>
      </c>
      <c r="H130" t="s">
        <v>5970</v>
      </c>
      <c r="I130" t="s">
        <v>388</v>
      </c>
      <c r="J130" t="s">
        <v>9204</v>
      </c>
      <c r="K130" t="s">
        <v>396</v>
      </c>
    </row>
    <row r="131" spans="1:11">
      <c r="A131" s="30" t="s">
        <v>18</v>
      </c>
      <c r="B131" t="s">
        <v>6186</v>
      </c>
      <c r="C131">
        <v>1163.97</v>
      </c>
      <c r="D131">
        <v>862.2</v>
      </c>
      <c r="E131">
        <v>0</v>
      </c>
      <c r="F131">
        <v>0</v>
      </c>
      <c r="G131">
        <v>0</v>
      </c>
      <c r="H131">
        <v>0</v>
      </c>
      <c r="I131">
        <v>2026.17</v>
      </c>
      <c r="J131">
        <v>2026.17</v>
      </c>
      <c r="K131" t="s">
        <v>5967</v>
      </c>
    </row>
    <row r="132" spans="1:11">
      <c r="A132" s="30"/>
    </row>
    <row r="133" spans="1:11">
      <c r="A133" s="30"/>
    </row>
    <row r="134" spans="1:11">
      <c r="A134" s="30" t="s">
        <v>5950</v>
      </c>
      <c r="B134" t="s">
        <v>11631</v>
      </c>
      <c r="C134" t="s">
        <v>11632</v>
      </c>
      <c r="D134" t="s">
        <v>11633</v>
      </c>
      <c r="E134" t="s">
        <v>11634</v>
      </c>
      <c r="F134" t="s">
        <v>11635</v>
      </c>
      <c r="G134" t="s">
        <v>541</v>
      </c>
    </row>
    <row r="135" spans="1:11">
      <c r="A135" s="30"/>
      <c r="D135" t="s">
        <v>5967</v>
      </c>
      <c r="E135" t="s">
        <v>11636</v>
      </c>
      <c r="G135" t="s">
        <v>342</v>
      </c>
      <c r="H135" t="s">
        <v>343</v>
      </c>
      <c r="I135" t="s">
        <v>11637</v>
      </c>
      <c r="J135" t="s">
        <v>11638</v>
      </c>
    </row>
    <row r="136" spans="1:11">
      <c r="A136" s="30"/>
      <c r="C136" t="s">
        <v>350</v>
      </c>
      <c r="D136" t="s">
        <v>354</v>
      </c>
      <c r="E136" t="s">
        <v>345</v>
      </c>
      <c r="F136" t="s">
        <v>11639</v>
      </c>
      <c r="G136" t="s">
        <v>350</v>
      </c>
      <c r="H136" t="s">
        <v>345</v>
      </c>
      <c r="I136" t="s">
        <v>9180</v>
      </c>
      <c r="J136" t="s">
        <v>9180</v>
      </c>
    </row>
    <row r="137" spans="1:11">
      <c r="A137" s="30"/>
      <c r="C137" t="s">
        <v>355</v>
      </c>
      <c r="D137" t="s">
        <v>5960</v>
      </c>
      <c r="E137" t="s">
        <v>358</v>
      </c>
      <c r="F137" t="s">
        <v>359</v>
      </c>
      <c r="G137" t="s">
        <v>360</v>
      </c>
      <c r="H137" t="s">
        <v>5961</v>
      </c>
      <c r="I137" t="s">
        <v>9194</v>
      </c>
      <c r="J137" t="s">
        <v>9195</v>
      </c>
      <c r="K137" t="s">
        <v>364</v>
      </c>
    </row>
    <row r="138" spans="1:11">
      <c r="A138" s="30" t="s">
        <v>365</v>
      </c>
      <c r="B138" t="s">
        <v>5963</v>
      </c>
      <c r="C138" t="s">
        <v>369</v>
      </c>
      <c r="D138" t="s">
        <v>369</v>
      </c>
      <c r="E138" t="s">
        <v>369</v>
      </c>
      <c r="F138" t="s">
        <v>369</v>
      </c>
      <c r="G138" t="s">
        <v>369</v>
      </c>
      <c r="H138" t="s">
        <v>369</v>
      </c>
    </row>
    <row r="139" spans="1:11">
      <c r="A139" s="30"/>
    </row>
    <row r="140" spans="1:11">
      <c r="A140" s="30" t="s">
        <v>5968</v>
      </c>
      <c r="B140" t="s">
        <v>5971</v>
      </c>
      <c r="C140" t="s">
        <v>393</v>
      </c>
      <c r="D140" t="s">
        <v>394</v>
      </c>
      <c r="E140" t="s">
        <v>9201</v>
      </c>
      <c r="F140" t="s">
        <v>11640</v>
      </c>
      <c r="G140" t="s">
        <v>5969</v>
      </c>
      <c r="H140" t="s">
        <v>5970</v>
      </c>
      <c r="I140" t="s">
        <v>388</v>
      </c>
      <c r="J140" t="s">
        <v>9204</v>
      </c>
      <c r="K140" t="s">
        <v>396</v>
      </c>
    </row>
    <row r="141" spans="1:11">
      <c r="A141" s="30" t="s">
        <v>18</v>
      </c>
      <c r="C141">
        <v>1163.97</v>
      </c>
      <c r="D141">
        <v>862.2</v>
      </c>
      <c r="E141">
        <v>0</v>
      </c>
      <c r="F141">
        <v>0</v>
      </c>
      <c r="G141">
        <v>0</v>
      </c>
      <c r="H141">
        <v>0</v>
      </c>
      <c r="I141">
        <v>2026.17</v>
      </c>
      <c r="J141">
        <v>2026.17</v>
      </c>
    </row>
    <row r="142" spans="1:11">
      <c r="A142" s="30"/>
    </row>
    <row r="143" spans="1:11">
      <c r="A143" s="30" t="s">
        <v>5968</v>
      </c>
      <c r="B143" t="s">
        <v>5971</v>
      </c>
      <c r="C143" t="s">
        <v>393</v>
      </c>
      <c r="D143" t="s">
        <v>394</v>
      </c>
      <c r="E143" t="s">
        <v>9201</v>
      </c>
      <c r="F143" t="s">
        <v>11640</v>
      </c>
      <c r="G143" t="s">
        <v>5969</v>
      </c>
      <c r="H143" t="s">
        <v>5970</v>
      </c>
      <c r="I143" t="s">
        <v>388</v>
      </c>
      <c r="J143" t="s">
        <v>9204</v>
      </c>
      <c r="K143" t="s">
        <v>396</v>
      </c>
    </row>
    <row r="144" spans="1:11">
      <c r="A144" s="30" t="s">
        <v>6188</v>
      </c>
      <c r="B144" t="s">
        <v>6189</v>
      </c>
      <c r="C144">
        <v>646.65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646.65</v>
      </c>
      <c r="J144">
        <v>665.43</v>
      </c>
      <c r="K144" t="s">
        <v>5967</v>
      </c>
    </row>
    <row r="145" spans="1:11">
      <c r="A145" s="30"/>
    </row>
    <row r="146" spans="1:11">
      <c r="A146" s="30" t="s">
        <v>6188</v>
      </c>
      <c r="B146" t="s">
        <v>6195</v>
      </c>
      <c r="C146">
        <v>2586.6</v>
      </c>
      <c r="D146">
        <v>699.45</v>
      </c>
      <c r="E146">
        <v>0</v>
      </c>
      <c r="F146">
        <v>0</v>
      </c>
      <c r="G146">
        <v>0</v>
      </c>
      <c r="H146">
        <v>0</v>
      </c>
      <c r="I146">
        <v>3286.05</v>
      </c>
      <c r="J146">
        <v>3309.53</v>
      </c>
      <c r="K146" t="s">
        <v>5967</v>
      </c>
    </row>
    <row r="147" spans="1:11">
      <c r="A147" s="30"/>
    </row>
    <row r="148" spans="1:11">
      <c r="A148" s="30" t="s">
        <v>6188</v>
      </c>
      <c r="B148" t="s">
        <v>6199</v>
      </c>
      <c r="C148">
        <v>756.12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756.12</v>
      </c>
      <c r="J148">
        <v>765.51</v>
      </c>
      <c r="K148" t="s">
        <v>5967</v>
      </c>
    </row>
    <row r="149" spans="1:11">
      <c r="A149" s="30"/>
    </row>
    <row r="150" spans="1:11">
      <c r="A150" s="30" t="s">
        <v>6188</v>
      </c>
      <c r="B150" t="s">
        <v>9273</v>
      </c>
      <c r="C150">
        <v>5287.68</v>
      </c>
      <c r="D150">
        <v>3548.37</v>
      </c>
      <c r="E150">
        <v>0</v>
      </c>
      <c r="F150">
        <v>0</v>
      </c>
      <c r="G150">
        <v>0</v>
      </c>
      <c r="H150">
        <v>0</v>
      </c>
      <c r="I150">
        <v>8836.0499999999993</v>
      </c>
      <c r="J150">
        <v>4905.8500000000004</v>
      </c>
      <c r="K150" t="s">
        <v>5967</v>
      </c>
    </row>
    <row r="151" spans="1:11">
      <c r="A151" s="30"/>
    </row>
    <row r="152" spans="1:11">
      <c r="A152" s="30" t="s">
        <v>6188</v>
      </c>
      <c r="B152" t="s">
        <v>6208</v>
      </c>
      <c r="C152">
        <v>1681.29</v>
      </c>
      <c r="D152">
        <v>862.2</v>
      </c>
      <c r="E152">
        <v>0</v>
      </c>
      <c r="F152">
        <v>0</v>
      </c>
      <c r="G152">
        <v>0</v>
      </c>
      <c r="H152">
        <v>0</v>
      </c>
      <c r="I152">
        <v>2543.4899999999998</v>
      </c>
      <c r="J152">
        <v>2543.4899999999998</v>
      </c>
      <c r="K152" t="s">
        <v>5967</v>
      </c>
    </row>
    <row r="153" spans="1:11">
      <c r="A153" s="30"/>
    </row>
    <row r="154" spans="1:11">
      <c r="A154" s="30" t="s">
        <v>6188</v>
      </c>
      <c r="B154" t="s">
        <v>6214</v>
      </c>
      <c r="C154">
        <v>1511.06</v>
      </c>
      <c r="D154">
        <v>2014.74</v>
      </c>
      <c r="E154">
        <v>0</v>
      </c>
      <c r="F154">
        <v>0</v>
      </c>
      <c r="G154">
        <v>0</v>
      </c>
      <c r="H154">
        <v>0</v>
      </c>
      <c r="I154">
        <v>3525.8</v>
      </c>
      <c r="J154">
        <v>3525.8</v>
      </c>
      <c r="K154" t="s">
        <v>377</v>
      </c>
    </row>
    <row r="155" spans="1:11">
      <c r="A155" s="30"/>
    </row>
    <row r="156" spans="1:11">
      <c r="A156" s="30" t="s">
        <v>6188</v>
      </c>
      <c r="B156" t="s">
        <v>6216</v>
      </c>
      <c r="C156">
        <v>2417.66</v>
      </c>
      <c r="D156">
        <v>769.09</v>
      </c>
      <c r="E156">
        <v>0</v>
      </c>
      <c r="F156">
        <v>0</v>
      </c>
      <c r="G156">
        <v>0</v>
      </c>
      <c r="H156">
        <v>0</v>
      </c>
      <c r="I156">
        <v>3186.75</v>
      </c>
      <c r="J156">
        <v>3252.48</v>
      </c>
      <c r="K156" t="s">
        <v>5967</v>
      </c>
    </row>
    <row r="157" spans="1:11">
      <c r="A157" s="30"/>
    </row>
    <row r="158" spans="1:11">
      <c r="A158" s="30" t="s">
        <v>6188</v>
      </c>
      <c r="B158" t="s">
        <v>6220</v>
      </c>
      <c r="C158">
        <v>0</v>
      </c>
      <c r="D158">
        <v>2275.44</v>
      </c>
      <c r="E158">
        <v>0</v>
      </c>
      <c r="F158">
        <v>0</v>
      </c>
      <c r="G158">
        <v>0</v>
      </c>
      <c r="H158">
        <v>0</v>
      </c>
      <c r="I158">
        <v>2275.44</v>
      </c>
      <c r="J158">
        <v>2275.44</v>
      </c>
      <c r="K158" t="s">
        <v>5967</v>
      </c>
    </row>
    <row r="159" spans="1:11">
      <c r="A159" s="30"/>
    </row>
    <row r="160" spans="1:11">
      <c r="A160" s="30" t="s">
        <v>6188</v>
      </c>
      <c r="B160" t="s">
        <v>9278</v>
      </c>
      <c r="C160">
        <v>3484.27</v>
      </c>
      <c r="D160">
        <v>1527.57</v>
      </c>
      <c r="E160">
        <v>0</v>
      </c>
      <c r="F160">
        <v>0</v>
      </c>
      <c r="G160">
        <v>0</v>
      </c>
      <c r="H160">
        <v>0</v>
      </c>
      <c r="I160">
        <v>5011.84</v>
      </c>
      <c r="J160">
        <v>5011.84</v>
      </c>
      <c r="K160" t="s">
        <v>377</v>
      </c>
    </row>
    <row r="161" spans="1:11">
      <c r="A161" s="30"/>
    </row>
    <row r="162" spans="1:11">
      <c r="A162" s="30" t="s">
        <v>6188</v>
      </c>
      <c r="B162" t="s">
        <v>6222</v>
      </c>
      <c r="C162">
        <v>0</v>
      </c>
      <c r="D162">
        <v>3283.04</v>
      </c>
      <c r="E162">
        <v>0</v>
      </c>
      <c r="F162">
        <v>0</v>
      </c>
      <c r="G162">
        <v>0</v>
      </c>
      <c r="H162">
        <v>0</v>
      </c>
      <c r="I162">
        <v>3283.04</v>
      </c>
      <c r="J162">
        <v>2194.19</v>
      </c>
      <c r="K162" t="s">
        <v>5967</v>
      </c>
    </row>
    <row r="163" spans="1:11">
      <c r="A163" s="30"/>
    </row>
    <row r="164" spans="1:11">
      <c r="A164" s="30" t="s">
        <v>6188</v>
      </c>
      <c r="B164" t="s">
        <v>6224</v>
      </c>
      <c r="C164">
        <v>1013.88</v>
      </c>
      <c r="D164">
        <v>2510.56</v>
      </c>
      <c r="E164">
        <v>0</v>
      </c>
      <c r="F164">
        <v>0</v>
      </c>
      <c r="G164">
        <v>0</v>
      </c>
      <c r="H164">
        <v>0</v>
      </c>
      <c r="I164">
        <v>3524.44</v>
      </c>
      <c r="J164">
        <v>2355.5300000000002</v>
      </c>
      <c r="K164" t="s">
        <v>5967</v>
      </c>
    </row>
    <row r="165" spans="1:11">
      <c r="A165" s="30"/>
    </row>
    <row r="166" spans="1:11">
      <c r="A166" s="30" t="s">
        <v>6188</v>
      </c>
      <c r="B166" t="s">
        <v>6226</v>
      </c>
      <c r="C166">
        <v>1111.08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1111.08</v>
      </c>
      <c r="J166">
        <v>1153.3399999999999</v>
      </c>
      <c r="K166" t="s">
        <v>5967</v>
      </c>
    </row>
    <row r="167" spans="1:11">
      <c r="A167" s="30"/>
    </row>
    <row r="168" spans="1:11">
      <c r="A168" s="30" t="s">
        <v>6188</v>
      </c>
      <c r="B168" t="s">
        <v>6232</v>
      </c>
      <c r="C168">
        <v>1014.83</v>
      </c>
      <c r="D168">
        <v>2029.65</v>
      </c>
      <c r="E168">
        <v>0</v>
      </c>
      <c r="F168">
        <v>0</v>
      </c>
      <c r="G168">
        <v>0</v>
      </c>
      <c r="H168">
        <v>0</v>
      </c>
      <c r="I168">
        <v>3044.48</v>
      </c>
      <c r="J168">
        <v>3077.35</v>
      </c>
      <c r="K168" t="s">
        <v>5967</v>
      </c>
    </row>
    <row r="169" spans="1:11">
      <c r="A169" s="30"/>
    </row>
    <row r="170" spans="1:11">
      <c r="A170" s="30" t="s">
        <v>6188</v>
      </c>
      <c r="B170" t="s">
        <v>6234</v>
      </c>
      <c r="C170">
        <v>15208.2</v>
      </c>
      <c r="D170">
        <v>3111.53</v>
      </c>
      <c r="E170">
        <v>0</v>
      </c>
      <c r="F170">
        <v>0</v>
      </c>
      <c r="G170">
        <v>0</v>
      </c>
      <c r="H170">
        <v>0</v>
      </c>
      <c r="I170">
        <v>18319.73</v>
      </c>
      <c r="J170">
        <v>11748.36</v>
      </c>
      <c r="K170" t="s">
        <v>377</v>
      </c>
    </row>
    <row r="171" spans="1:11">
      <c r="A171" s="30"/>
    </row>
    <row r="172" spans="1:11">
      <c r="A172" s="30" t="s">
        <v>6188</v>
      </c>
      <c r="B172" t="s">
        <v>6236</v>
      </c>
      <c r="C172">
        <v>8505.42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8505.42</v>
      </c>
      <c r="J172">
        <v>5463.2</v>
      </c>
      <c r="K172" t="s">
        <v>5967</v>
      </c>
    </row>
    <row r="173" spans="1:11">
      <c r="A173" s="30"/>
    </row>
    <row r="174" spans="1:11">
      <c r="A174" s="30" t="s">
        <v>6188</v>
      </c>
      <c r="B174" t="s">
        <v>9292</v>
      </c>
      <c r="C174">
        <v>1025.4000000000001</v>
      </c>
      <c r="D174">
        <v>1914.08</v>
      </c>
      <c r="E174">
        <v>0</v>
      </c>
      <c r="F174">
        <v>0</v>
      </c>
      <c r="G174">
        <v>0</v>
      </c>
      <c r="H174">
        <v>0</v>
      </c>
      <c r="I174">
        <v>2939.48</v>
      </c>
      <c r="J174">
        <v>2972.35</v>
      </c>
      <c r="K174" t="s">
        <v>5967</v>
      </c>
    </row>
    <row r="175" spans="1:11">
      <c r="A175" s="30"/>
    </row>
    <row r="176" spans="1:11">
      <c r="A176" s="30" t="s">
        <v>5968</v>
      </c>
      <c r="B176" t="s">
        <v>5971</v>
      </c>
      <c r="C176" t="s">
        <v>393</v>
      </c>
      <c r="D176" t="s">
        <v>394</v>
      </c>
      <c r="E176" t="s">
        <v>9201</v>
      </c>
      <c r="F176" t="s">
        <v>11640</v>
      </c>
      <c r="G176" t="s">
        <v>5969</v>
      </c>
      <c r="H176" t="s">
        <v>5970</v>
      </c>
      <c r="I176" t="s">
        <v>388</v>
      </c>
      <c r="J176" t="s">
        <v>9204</v>
      </c>
      <c r="K176" t="s">
        <v>396</v>
      </c>
    </row>
    <row r="177" spans="1:11">
      <c r="A177" s="30" t="s">
        <v>6188</v>
      </c>
      <c r="C177">
        <v>46250.14</v>
      </c>
      <c r="D177">
        <v>24545.72</v>
      </c>
      <c r="E177">
        <v>0</v>
      </c>
      <c r="F177">
        <v>0</v>
      </c>
      <c r="G177">
        <v>0</v>
      </c>
      <c r="H177">
        <v>0</v>
      </c>
      <c r="I177">
        <v>70795.86</v>
      </c>
      <c r="J177">
        <v>55219.69</v>
      </c>
    </row>
    <row r="178" spans="1:11">
      <c r="A178" s="30"/>
    </row>
    <row r="179" spans="1:11">
      <c r="A179" s="30" t="s">
        <v>5968</v>
      </c>
      <c r="B179" t="s">
        <v>5971</v>
      </c>
      <c r="C179" t="s">
        <v>393</v>
      </c>
      <c r="D179" t="s">
        <v>394</v>
      </c>
      <c r="E179" t="s">
        <v>9201</v>
      </c>
      <c r="F179" t="s">
        <v>11640</v>
      </c>
      <c r="G179" t="s">
        <v>5969</v>
      </c>
      <c r="H179" t="s">
        <v>5970</v>
      </c>
      <c r="I179" t="s">
        <v>388</v>
      </c>
      <c r="J179" t="s">
        <v>9204</v>
      </c>
      <c r="K179" t="s">
        <v>396</v>
      </c>
    </row>
    <row r="180" spans="1:11">
      <c r="A180" s="30" t="s">
        <v>6269</v>
      </c>
      <c r="B180" t="s">
        <v>6270</v>
      </c>
      <c r="C180">
        <v>284.43</v>
      </c>
      <c r="D180">
        <v>769.09</v>
      </c>
      <c r="E180">
        <v>0</v>
      </c>
      <c r="F180">
        <v>0</v>
      </c>
      <c r="G180">
        <v>0</v>
      </c>
      <c r="H180">
        <v>0</v>
      </c>
      <c r="I180">
        <v>1053.52</v>
      </c>
      <c r="J180">
        <v>1072.3</v>
      </c>
    </row>
    <row r="181" spans="1:11">
      <c r="A181" s="30"/>
    </row>
    <row r="182" spans="1:11">
      <c r="A182" s="30" t="s">
        <v>5968</v>
      </c>
      <c r="B182" t="s">
        <v>5971</v>
      </c>
      <c r="C182" t="s">
        <v>393</v>
      </c>
      <c r="D182" t="s">
        <v>394</v>
      </c>
      <c r="E182" t="s">
        <v>9201</v>
      </c>
      <c r="F182" t="s">
        <v>11640</v>
      </c>
      <c r="G182" t="s">
        <v>5969</v>
      </c>
      <c r="H182" t="s">
        <v>5970</v>
      </c>
      <c r="I182" t="s">
        <v>388</v>
      </c>
      <c r="J182" t="s">
        <v>9204</v>
      </c>
      <c r="K182" t="s">
        <v>396</v>
      </c>
    </row>
    <row r="183" spans="1:11">
      <c r="A183" s="30" t="s">
        <v>6269</v>
      </c>
      <c r="C183">
        <v>284.43</v>
      </c>
      <c r="D183">
        <v>769.09</v>
      </c>
      <c r="E183">
        <v>0</v>
      </c>
      <c r="F183">
        <v>0</v>
      </c>
      <c r="G183">
        <v>0</v>
      </c>
      <c r="H183">
        <v>0</v>
      </c>
      <c r="I183">
        <v>1053.52</v>
      </c>
      <c r="J183">
        <v>1072.3</v>
      </c>
    </row>
    <row r="184" spans="1:11">
      <c r="A184" s="30"/>
    </row>
    <row r="185" spans="1:11">
      <c r="A185" s="30" t="s">
        <v>5968</v>
      </c>
      <c r="B185" t="s">
        <v>5971</v>
      </c>
      <c r="C185" t="s">
        <v>393</v>
      </c>
      <c r="D185" t="s">
        <v>394</v>
      </c>
      <c r="E185" t="s">
        <v>9201</v>
      </c>
      <c r="F185" t="s">
        <v>11640</v>
      </c>
      <c r="G185" t="s">
        <v>5969</v>
      </c>
      <c r="H185" t="s">
        <v>5970</v>
      </c>
      <c r="I185" t="s">
        <v>388</v>
      </c>
      <c r="J185" t="s">
        <v>9204</v>
      </c>
      <c r="K185" t="s">
        <v>396</v>
      </c>
    </row>
    <row r="186" spans="1:11">
      <c r="A186" s="30" t="s">
        <v>6283</v>
      </c>
      <c r="B186" t="s">
        <v>6286</v>
      </c>
      <c r="C186">
        <v>2649</v>
      </c>
      <c r="D186">
        <v>3532</v>
      </c>
      <c r="E186">
        <v>0</v>
      </c>
      <c r="F186">
        <v>0</v>
      </c>
      <c r="G186">
        <v>0</v>
      </c>
      <c r="H186">
        <v>0</v>
      </c>
      <c r="I186">
        <v>6181</v>
      </c>
      <c r="J186">
        <v>6181</v>
      </c>
      <c r="K186" t="s">
        <v>5967</v>
      </c>
    </row>
    <row r="187" spans="1:11">
      <c r="A187" s="30"/>
    </row>
    <row r="188" spans="1:11">
      <c r="A188" s="30" t="s">
        <v>5968</v>
      </c>
      <c r="B188" t="s">
        <v>5971</v>
      </c>
      <c r="C188" t="s">
        <v>393</v>
      </c>
      <c r="D188" t="s">
        <v>394</v>
      </c>
      <c r="E188" t="s">
        <v>9201</v>
      </c>
      <c r="F188" t="s">
        <v>11640</v>
      </c>
      <c r="G188" t="s">
        <v>5969</v>
      </c>
      <c r="H188" t="s">
        <v>5970</v>
      </c>
      <c r="I188" t="s">
        <v>388</v>
      </c>
      <c r="J188" t="s">
        <v>9204</v>
      </c>
      <c r="K188" t="s">
        <v>396</v>
      </c>
    </row>
    <row r="189" spans="1:11">
      <c r="A189" s="30" t="s">
        <v>6283</v>
      </c>
      <c r="C189">
        <v>2649</v>
      </c>
      <c r="D189">
        <v>3532</v>
      </c>
      <c r="E189">
        <v>0</v>
      </c>
      <c r="F189">
        <v>0</v>
      </c>
      <c r="G189">
        <v>0</v>
      </c>
      <c r="H189">
        <v>0</v>
      </c>
      <c r="I189">
        <v>6181</v>
      </c>
      <c r="J189">
        <v>6181</v>
      </c>
    </row>
    <row r="190" spans="1:11">
      <c r="A190" s="30"/>
    </row>
    <row r="191" spans="1:11">
      <c r="A191" s="30" t="s">
        <v>5968</v>
      </c>
      <c r="B191" t="s">
        <v>5971</v>
      </c>
      <c r="C191" t="s">
        <v>393</v>
      </c>
      <c r="D191" t="s">
        <v>394</v>
      </c>
      <c r="E191" t="s">
        <v>9201</v>
      </c>
      <c r="F191" t="s">
        <v>11640</v>
      </c>
      <c r="G191" t="s">
        <v>5969</v>
      </c>
      <c r="H191" t="s">
        <v>5970</v>
      </c>
      <c r="I191" t="s">
        <v>388</v>
      </c>
      <c r="J191" t="s">
        <v>9204</v>
      </c>
      <c r="K191" t="s">
        <v>396</v>
      </c>
    </row>
    <row r="192" spans="1:11">
      <c r="A192" s="30" t="s">
        <v>6298</v>
      </c>
      <c r="B192" t="s">
        <v>6299</v>
      </c>
      <c r="C192">
        <v>1945.68</v>
      </c>
      <c r="D192">
        <v>0</v>
      </c>
      <c r="E192">
        <v>0</v>
      </c>
      <c r="F192">
        <v>0</v>
      </c>
      <c r="G192">
        <v>2918.52</v>
      </c>
      <c r="H192">
        <v>0</v>
      </c>
      <c r="I192">
        <v>4864.2</v>
      </c>
      <c r="J192">
        <v>4864.2</v>
      </c>
      <c r="K192" t="s">
        <v>377</v>
      </c>
    </row>
    <row r="193" spans="1:11">
      <c r="A193" s="30"/>
    </row>
    <row r="194" spans="1:11">
      <c r="A194" s="30" t="s">
        <v>6298</v>
      </c>
      <c r="B194" t="s">
        <v>6301</v>
      </c>
      <c r="C194">
        <v>2243.2800000000002</v>
      </c>
      <c r="D194">
        <v>0</v>
      </c>
      <c r="E194">
        <v>0</v>
      </c>
      <c r="F194">
        <v>0</v>
      </c>
      <c r="G194">
        <v>2243.2800000000002</v>
      </c>
      <c r="H194">
        <v>0</v>
      </c>
      <c r="I194">
        <v>4486.5600000000004</v>
      </c>
      <c r="J194">
        <v>4486.5600000000004</v>
      </c>
      <c r="K194" t="s">
        <v>377</v>
      </c>
    </row>
    <row r="195" spans="1:11">
      <c r="A195" s="30"/>
    </row>
    <row r="196" spans="1:11">
      <c r="A196" s="30" t="s">
        <v>6298</v>
      </c>
      <c r="B196" t="s">
        <v>6304</v>
      </c>
      <c r="C196">
        <v>1728.24</v>
      </c>
      <c r="D196">
        <v>0</v>
      </c>
      <c r="E196">
        <v>0</v>
      </c>
      <c r="F196">
        <v>0</v>
      </c>
      <c r="G196">
        <v>2592.36</v>
      </c>
      <c r="H196">
        <v>0</v>
      </c>
      <c r="I196">
        <v>4320.6000000000004</v>
      </c>
      <c r="J196">
        <v>4320.6000000000004</v>
      </c>
      <c r="K196" t="s">
        <v>377</v>
      </c>
    </row>
    <row r="197" spans="1:11">
      <c r="A197" s="30"/>
    </row>
    <row r="198" spans="1:11">
      <c r="A198" s="30" t="s">
        <v>6298</v>
      </c>
      <c r="B198" t="s">
        <v>6306</v>
      </c>
      <c r="C198">
        <v>0</v>
      </c>
      <c r="D198">
        <v>0</v>
      </c>
      <c r="E198">
        <v>0</v>
      </c>
      <c r="F198">
        <v>0</v>
      </c>
      <c r="G198">
        <v>1121.6400000000001</v>
      </c>
      <c r="H198">
        <v>0</v>
      </c>
      <c r="I198">
        <v>1121.6400000000001</v>
      </c>
      <c r="J198">
        <v>1121.6400000000001</v>
      </c>
      <c r="K198" t="s">
        <v>377</v>
      </c>
    </row>
    <row r="199" spans="1:11">
      <c r="A199" s="30"/>
    </row>
    <row r="200" spans="1:11">
      <c r="A200" s="30" t="s">
        <v>5950</v>
      </c>
      <c r="B200" t="s">
        <v>11631</v>
      </c>
      <c r="C200" t="s">
        <v>11632</v>
      </c>
      <c r="D200" t="s">
        <v>11633</v>
      </c>
      <c r="E200" t="s">
        <v>11634</v>
      </c>
      <c r="F200" t="s">
        <v>11635</v>
      </c>
      <c r="G200" t="s">
        <v>624</v>
      </c>
    </row>
    <row r="201" spans="1:11">
      <c r="A201" s="30"/>
      <c r="D201" t="s">
        <v>5967</v>
      </c>
      <c r="E201" t="s">
        <v>11636</v>
      </c>
      <c r="G201" t="s">
        <v>342</v>
      </c>
      <c r="H201" t="s">
        <v>343</v>
      </c>
      <c r="I201" t="s">
        <v>11637</v>
      </c>
      <c r="J201" t="s">
        <v>11638</v>
      </c>
    </row>
    <row r="202" spans="1:11">
      <c r="A202" s="30"/>
      <c r="C202" t="s">
        <v>350</v>
      </c>
      <c r="D202" t="s">
        <v>354</v>
      </c>
      <c r="E202" t="s">
        <v>345</v>
      </c>
      <c r="F202" t="s">
        <v>11639</v>
      </c>
      <c r="G202" t="s">
        <v>350</v>
      </c>
      <c r="H202" t="s">
        <v>345</v>
      </c>
      <c r="I202" t="s">
        <v>9180</v>
      </c>
      <c r="J202" t="s">
        <v>9180</v>
      </c>
    </row>
    <row r="203" spans="1:11">
      <c r="A203" s="30"/>
      <c r="C203" t="s">
        <v>355</v>
      </c>
      <c r="D203" t="s">
        <v>5960</v>
      </c>
      <c r="E203" t="s">
        <v>358</v>
      </c>
      <c r="F203" t="s">
        <v>359</v>
      </c>
      <c r="G203" t="s">
        <v>360</v>
      </c>
      <c r="H203" t="s">
        <v>5961</v>
      </c>
      <c r="I203" t="s">
        <v>9194</v>
      </c>
      <c r="J203" t="s">
        <v>9195</v>
      </c>
      <c r="K203" t="s">
        <v>364</v>
      </c>
    </row>
    <row r="204" spans="1:11">
      <c r="A204" s="30" t="s">
        <v>365</v>
      </c>
      <c r="B204" t="s">
        <v>5963</v>
      </c>
      <c r="C204" t="s">
        <v>369</v>
      </c>
      <c r="D204" t="s">
        <v>369</v>
      </c>
      <c r="E204" t="s">
        <v>369</v>
      </c>
      <c r="F204" t="s">
        <v>369</v>
      </c>
      <c r="G204" t="s">
        <v>369</v>
      </c>
      <c r="H204" t="s">
        <v>369</v>
      </c>
    </row>
    <row r="205" spans="1:11">
      <c r="A205" s="30"/>
    </row>
    <row r="206" spans="1:11">
      <c r="A206" s="30"/>
    </row>
    <row r="207" spans="1:11">
      <c r="A207" s="30" t="s">
        <v>6298</v>
      </c>
      <c r="B207" t="s">
        <v>9629</v>
      </c>
      <c r="C207">
        <v>0</v>
      </c>
      <c r="D207">
        <v>0</v>
      </c>
      <c r="E207">
        <v>0</v>
      </c>
      <c r="F207">
        <v>0</v>
      </c>
      <c r="G207">
        <v>864.12</v>
      </c>
      <c r="H207">
        <v>0</v>
      </c>
      <c r="I207">
        <v>864.12</v>
      </c>
      <c r="J207">
        <v>864.12</v>
      </c>
      <c r="K207" t="s">
        <v>377</v>
      </c>
    </row>
    <row r="208" spans="1:11">
      <c r="A208" s="30"/>
    </row>
    <row r="209" spans="1:11">
      <c r="A209" s="30" t="s">
        <v>6298</v>
      </c>
      <c r="B209" t="s">
        <v>6309</v>
      </c>
      <c r="C209">
        <v>2067.29</v>
      </c>
      <c r="D209">
        <v>0</v>
      </c>
      <c r="E209">
        <v>0</v>
      </c>
      <c r="F209">
        <v>0</v>
      </c>
      <c r="G209">
        <v>1945.68</v>
      </c>
      <c r="H209">
        <v>0</v>
      </c>
      <c r="I209">
        <v>4012.97</v>
      </c>
      <c r="J209">
        <v>4012.97</v>
      </c>
      <c r="K209" t="s">
        <v>377</v>
      </c>
    </row>
    <row r="210" spans="1:11">
      <c r="A210" s="30"/>
    </row>
    <row r="211" spans="1:11">
      <c r="A211" s="30" t="s">
        <v>6298</v>
      </c>
      <c r="B211" t="s">
        <v>6312</v>
      </c>
      <c r="C211">
        <v>0</v>
      </c>
      <c r="D211">
        <v>0</v>
      </c>
      <c r="E211">
        <v>0</v>
      </c>
      <c r="F211">
        <v>0</v>
      </c>
      <c r="G211">
        <v>942.48</v>
      </c>
      <c r="H211">
        <v>0</v>
      </c>
      <c r="I211">
        <v>942.48</v>
      </c>
      <c r="J211">
        <v>942.48</v>
      </c>
      <c r="K211" t="s">
        <v>377</v>
      </c>
    </row>
    <row r="212" spans="1:11">
      <c r="A212" s="30"/>
    </row>
    <row r="213" spans="1:11">
      <c r="A213" s="30" t="s">
        <v>6298</v>
      </c>
      <c r="B213" t="s">
        <v>6314</v>
      </c>
      <c r="C213">
        <v>2188.89</v>
      </c>
      <c r="D213">
        <v>0</v>
      </c>
      <c r="E213">
        <v>0</v>
      </c>
      <c r="F213">
        <v>0</v>
      </c>
      <c r="G213">
        <v>2918.52</v>
      </c>
      <c r="H213">
        <v>0</v>
      </c>
      <c r="I213">
        <v>5107.41</v>
      </c>
      <c r="J213">
        <v>5107.41</v>
      </c>
      <c r="K213" t="s">
        <v>377</v>
      </c>
    </row>
    <row r="214" spans="1:11">
      <c r="A214" s="30"/>
    </row>
    <row r="215" spans="1:11">
      <c r="A215" s="30" t="s">
        <v>6298</v>
      </c>
      <c r="B215" t="s">
        <v>6319</v>
      </c>
      <c r="C215">
        <v>0</v>
      </c>
      <c r="D215">
        <v>0</v>
      </c>
      <c r="E215">
        <v>0</v>
      </c>
      <c r="F215">
        <v>0</v>
      </c>
      <c r="G215">
        <v>1884.96</v>
      </c>
      <c r="H215">
        <v>0</v>
      </c>
      <c r="I215">
        <v>1884.96</v>
      </c>
      <c r="J215">
        <v>1884.96</v>
      </c>
      <c r="K215" t="s">
        <v>377</v>
      </c>
    </row>
    <row r="216" spans="1:11">
      <c r="A216" s="30"/>
    </row>
    <row r="217" spans="1:11">
      <c r="A217" s="30" t="s">
        <v>6298</v>
      </c>
      <c r="B217" t="s">
        <v>6322</v>
      </c>
      <c r="C217">
        <v>2120.58</v>
      </c>
      <c r="D217">
        <v>0</v>
      </c>
      <c r="E217">
        <v>0</v>
      </c>
      <c r="F217">
        <v>0</v>
      </c>
      <c r="G217">
        <v>2827.44</v>
      </c>
      <c r="H217">
        <v>0</v>
      </c>
      <c r="I217">
        <v>4948.0200000000004</v>
      </c>
      <c r="J217">
        <v>4948.0200000000004</v>
      </c>
      <c r="K217" t="s">
        <v>377</v>
      </c>
    </row>
    <row r="218" spans="1:11">
      <c r="A218" s="30"/>
    </row>
    <row r="219" spans="1:11">
      <c r="A219" s="30" t="s">
        <v>6298</v>
      </c>
      <c r="B219" t="s">
        <v>6325</v>
      </c>
      <c r="C219">
        <v>0</v>
      </c>
      <c r="D219">
        <v>0</v>
      </c>
      <c r="E219">
        <v>0</v>
      </c>
      <c r="F219">
        <v>0</v>
      </c>
      <c r="G219">
        <v>1609.44</v>
      </c>
      <c r="H219">
        <v>0</v>
      </c>
      <c r="I219">
        <v>1609.44</v>
      </c>
      <c r="J219">
        <v>1609.44</v>
      </c>
      <c r="K219" t="s">
        <v>377</v>
      </c>
    </row>
    <row r="220" spans="1:11">
      <c r="A220" s="30"/>
    </row>
    <row r="221" spans="1:11">
      <c r="A221" s="30" t="s">
        <v>6298</v>
      </c>
      <c r="B221" t="s">
        <v>6328</v>
      </c>
      <c r="C221">
        <v>1884.96</v>
      </c>
      <c r="D221">
        <v>0</v>
      </c>
      <c r="E221">
        <v>0</v>
      </c>
      <c r="F221">
        <v>0</v>
      </c>
      <c r="G221">
        <v>2827.44</v>
      </c>
      <c r="H221">
        <v>0</v>
      </c>
      <c r="I221">
        <v>4712.3999999999996</v>
      </c>
      <c r="J221">
        <v>4712.3999999999996</v>
      </c>
      <c r="K221" t="s">
        <v>377</v>
      </c>
    </row>
    <row r="222" spans="1:11">
      <c r="A222" s="30"/>
    </row>
    <row r="223" spans="1:11">
      <c r="A223" s="30" t="s">
        <v>6298</v>
      </c>
      <c r="B223" t="s">
        <v>11642</v>
      </c>
      <c r="C223">
        <v>0</v>
      </c>
      <c r="D223">
        <v>0</v>
      </c>
      <c r="E223">
        <v>0</v>
      </c>
      <c r="F223">
        <v>0</v>
      </c>
      <c r="G223">
        <v>1223.4000000000001</v>
      </c>
      <c r="H223">
        <v>0</v>
      </c>
      <c r="I223">
        <v>1223.4000000000001</v>
      </c>
      <c r="J223">
        <v>1223.4000000000001</v>
      </c>
      <c r="K223" t="s">
        <v>377</v>
      </c>
    </row>
    <row r="224" spans="1:11">
      <c r="A224" s="30"/>
    </row>
    <row r="225" spans="1:11">
      <c r="A225" s="30" t="s">
        <v>6298</v>
      </c>
      <c r="B225" t="s">
        <v>6333</v>
      </c>
      <c r="C225">
        <v>0</v>
      </c>
      <c r="D225">
        <v>0</v>
      </c>
      <c r="E225">
        <v>0</v>
      </c>
      <c r="F225">
        <v>0</v>
      </c>
      <c r="G225">
        <v>827.76</v>
      </c>
      <c r="H225">
        <v>0</v>
      </c>
      <c r="I225">
        <v>827.76</v>
      </c>
      <c r="J225">
        <v>827.76</v>
      </c>
      <c r="K225" t="s">
        <v>377</v>
      </c>
    </row>
    <row r="226" spans="1:11">
      <c r="A226" s="30"/>
    </row>
    <row r="227" spans="1:11">
      <c r="A227" s="30" t="s">
        <v>6298</v>
      </c>
      <c r="B227" t="s">
        <v>6335</v>
      </c>
      <c r="C227">
        <v>2222.33</v>
      </c>
      <c r="D227">
        <v>0</v>
      </c>
      <c r="E227">
        <v>0</v>
      </c>
      <c r="F227">
        <v>0</v>
      </c>
      <c r="G227">
        <v>2589.12</v>
      </c>
      <c r="H227">
        <v>0</v>
      </c>
      <c r="I227">
        <v>4811.45</v>
      </c>
      <c r="J227">
        <v>4811.45</v>
      </c>
      <c r="K227" t="s">
        <v>377</v>
      </c>
    </row>
    <row r="228" spans="1:11">
      <c r="A228" s="30"/>
    </row>
    <row r="229" spans="1:11">
      <c r="A229" s="30" t="s">
        <v>6298</v>
      </c>
      <c r="B229" t="s">
        <v>6337</v>
      </c>
      <c r="C229">
        <v>0</v>
      </c>
      <c r="D229">
        <v>0</v>
      </c>
      <c r="E229">
        <v>0</v>
      </c>
      <c r="F229">
        <v>0</v>
      </c>
      <c r="G229">
        <v>1121.6400000000001</v>
      </c>
      <c r="H229">
        <v>0</v>
      </c>
      <c r="I229">
        <v>1121.6400000000001</v>
      </c>
      <c r="J229">
        <v>1121.6400000000001</v>
      </c>
      <c r="K229" t="s">
        <v>377</v>
      </c>
    </row>
    <row r="230" spans="1:11">
      <c r="A230" s="30"/>
    </row>
    <row r="231" spans="1:11">
      <c r="A231" s="30" t="s">
        <v>6298</v>
      </c>
      <c r="B231" t="s">
        <v>6339</v>
      </c>
      <c r="C231">
        <v>1812</v>
      </c>
      <c r="D231">
        <v>0</v>
      </c>
      <c r="E231">
        <v>0</v>
      </c>
      <c r="F231">
        <v>0</v>
      </c>
      <c r="G231">
        <v>1812</v>
      </c>
      <c r="H231">
        <v>0</v>
      </c>
      <c r="I231">
        <v>3624</v>
      </c>
      <c r="J231">
        <v>3624</v>
      </c>
      <c r="K231" t="s">
        <v>377</v>
      </c>
    </row>
    <row r="232" spans="1:11">
      <c r="A232" s="30"/>
    </row>
    <row r="233" spans="1:11">
      <c r="A233" s="30" t="s">
        <v>6298</v>
      </c>
      <c r="B233" t="s">
        <v>6341</v>
      </c>
      <c r="C233">
        <v>1836.13</v>
      </c>
      <c r="D233">
        <v>0</v>
      </c>
      <c r="E233">
        <v>0</v>
      </c>
      <c r="F233">
        <v>0</v>
      </c>
      <c r="G233">
        <v>1728.24</v>
      </c>
      <c r="H233">
        <v>0</v>
      </c>
      <c r="I233">
        <v>3564.37</v>
      </c>
      <c r="J233">
        <v>3564.37</v>
      </c>
      <c r="K233" t="s">
        <v>377</v>
      </c>
    </row>
    <row r="234" spans="1:11">
      <c r="A234" s="30"/>
    </row>
    <row r="235" spans="1:11">
      <c r="A235" s="30" t="s">
        <v>6298</v>
      </c>
      <c r="B235" t="s">
        <v>6346</v>
      </c>
      <c r="C235">
        <v>0</v>
      </c>
      <c r="D235">
        <v>0</v>
      </c>
      <c r="E235">
        <v>0</v>
      </c>
      <c r="F235">
        <v>0</v>
      </c>
      <c r="G235">
        <v>2163.6</v>
      </c>
      <c r="H235">
        <v>0</v>
      </c>
      <c r="I235">
        <v>2163.6</v>
      </c>
      <c r="J235">
        <v>2163.6</v>
      </c>
    </row>
    <row r="236" spans="1:11">
      <c r="A236" s="30"/>
    </row>
    <row r="237" spans="1:11">
      <c r="A237" s="30" t="s">
        <v>6298</v>
      </c>
      <c r="B237" t="s">
        <v>11643</v>
      </c>
      <c r="C237">
        <v>0</v>
      </c>
      <c r="D237">
        <v>0</v>
      </c>
      <c r="E237">
        <v>0</v>
      </c>
      <c r="F237">
        <v>0</v>
      </c>
      <c r="G237">
        <v>3822.48</v>
      </c>
      <c r="H237">
        <v>0</v>
      </c>
      <c r="I237">
        <v>3822.48</v>
      </c>
      <c r="J237">
        <v>3822.48</v>
      </c>
      <c r="K237" t="s">
        <v>377</v>
      </c>
    </row>
    <row r="238" spans="1:11">
      <c r="A238" s="30"/>
    </row>
    <row r="239" spans="1:11">
      <c r="A239" s="30" t="s">
        <v>6298</v>
      </c>
      <c r="B239" t="s">
        <v>6351</v>
      </c>
      <c r="C239">
        <v>2029.65</v>
      </c>
      <c r="D239">
        <v>0</v>
      </c>
      <c r="E239">
        <v>0</v>
      </c>
      <c r="F239">
        <v>0</v>
      </c>
      <c r="G239">
        <v>2435.7600000000002</v>
      </c>
      <c r="H239">
        <v>0</v>
      </c>
      <c r="I239">
        <v>4465.41</v>
      </c>
      <c r="J239">
        <v>4465.41</v>
      </c>
      <c r="K239" t="s">
        <v>377</v>
      </c>
    </row>
    <row r="240" spans="1:11">
      <c r="A240" s="30"/>
    </row>
    <row r="241" spans="1:11">
      <c r="A241" s="30" t="s">
        <v>6298</v>
      </c>
      <c r="B241" t="s">
        <v>6354</v>
      </c>
      <c r="C241">
        <v>202.97</v>
      </c>
      <c r="D241">
        <v>0</v>
      </c>
      <c r="E241">
        <v>0</v>
      </c>
      <c r="F241">
        <v>0</v>
      </c>
      <c r="G241">
        <v>1623.84</v>
      </c>
      <c r="H241">
        <v>0</v>
      </c>
      <c r="I241">
        <v>1826.81</v>
      </c>
      <c r="J241">
        <v>1826.81</v>
      </c>
      <c r="K241" t="s">
        <v>377</v>
      </c>
    </row>
    <row r="242" spans="1:11">
      <c r="A242" s="30"/>
    </row>
    <row r="243" spans="1:11">
      <c r="A243" s="30" t="s">
        <v>6298</v>
      </c>
      <c r="B243" t="s">
        <v>6358</v>
      </c>
      <c r="C243">
        <v>1343.28</v>
      </c>
      <c r="D243">
        <v>0</v>
      </c>
      <c r="E243">
        <v>0</v>
      </c>
      <c r="F243">
        <v>0</v>
      </c>
      <c r="G243">
        <v>1343.28</v>
      </c>
      <c r="H243">
        <v>0</v>
      </c>
      <c r="I243">
        <v>2686.56</v>
      </c>
      <c r="J243">
        <v>2686.56</v>
      </c>
      <c r="K243" t="s">
        <v>377</v>
      </c>
    </row>
    <row r="244" spans="1:11">
      <c r="A244" s="30"/>
    </row>
    <row r="245" spans="1:11">
      <c r="A245" s="30" t="s">
        <v>6298</v>
      </c>
      <c r="B245" t="s">
        <v>6359</v>
      </c>
      <c r="C245">
        <v>0</v>
      </c>
      <c r="D245">
        <v>0</v>
      </c>
      <c r="E245">
        <v>0</v>
      </c>
      <c r="F245">
        <v>0</v>
      </c>
      <c r="G245">
        <v>1343.28</v>
      </c>
      <c r="H245">
        <v>0</v>
      </c>
      <c r="I245">
        <v>1343.28</v>
      </c>
      <c r="J245">
        <v>1343.28</v>
      </c>
      <c r="K245" t="s">
        <v>377</v>
      </c>
    </row>
    <row r="246" spans="1:11">
      <c r="A246" s="30"/>
    </row>
    <row r="247" spans="1:11">
      <c r="A247" s="30" t="s">
        <v>6298</v>
      </c>
      <c r="B247" t="s">
        <v>6361</v>
      </c>
      <c r="C247">
        <v>0</v>
      </c>
      <c r="D247">
        <v>0</v>
      </c>
      <c r="E247">
        <v>0</v>
      </c>
      <c r="F247">
        <v>0</v>
      </c>
      <c r="G247">
        <v>2435.7600000000002</v>
      </c>
      <c r="H247">
        <v>0</v>
      </c>
      <c r="I247">
        <v>2435.7600000000002</v>
      </c>
      <c r="J247">
        <v>2435.7600000000002</v>
      </c>
      <c r="K247" t="s">
        <v>377</v>
      </c>
    </row>
    <row r="248" spans="1:11">
      <c r="A248" s="30"/>
    </row>
    <row r="249" spans="1:11">
      <c r="A249" s="30" t="s">
        <v>6298</v>
      </c>
      <c r="B249" t="s">
        <v>6363</v>
      </c>
      <c r="C249">
        <v>0</v>
      </c>
      <c r="D249">
        <v>0</v>
      </c>
      <c r="E249">
        <v>0</v>
      </c>
      <c r="F249">
        <v>0</v>
      </c>
      <c r="G249">
        <v>2014.92</v>
      </c>
      <c r="H249">
        <v>0</v>
      </c>
      <c r="I249">
        <v>2014.92</v>
      </c>
      <c r="J249">
        <v>2014.92</v>
      </c>
    </row>
    <row r="250" spans="1:11">
      <c r="A250" s="30"/>
    </row>
    <row r="251" spans="1:11">
      <c r="A251" s="30" t="s">
        <v>6298</v>
      </c>
      <c r="B251" t="s">
        <v>6368</v>
      </c>
      <c r="C251">
        <v>1442.28</v>
      </c>
      <c r="D251">
        <v>0</v>
      </c>
      <c r="E251">
        <v>0</v>
      </c>
      <c r="F251">
        <v>0</v>
      </c>
      <c r="G251">
        <v>1442.4</v>
      </c>
      <c r="H251">
        <v>0</v>
      </c>
      <c r="I251">
        <v>2884.68</v>
      </c>
      <c r="J251">
        <v>2884.68</v>
      </c>
    </row>
    <row r="252" spans="1:11">
      <c r="A252" s="30"/>
    </row>
    <row r="253" spans="1:11">
      <c r="A253" s="30" t="s">
        <v>6298</v>
      </c>
      <c r="B253" t="s">
        <v>9325</v>
      </c>
      <c r="C253">
        <v>1442.28</v>
      </c>
      <c r="D253">
        <v>0</v>
      </c>
      <c r="E253">
        <v>0</v>
      </c>
      <c r="F253">
        <v>0</v>
      </c>
      <c r="G253">
        <v>2163.6</v>
      </c>
      <c r="H253">
        <v>0</v>
      </c>
      <c r="I253">
        <v>3605.88</v>
      </c>
      <c r="J253">
        <v>3605.88</v>
      </c>
    </row>
    <row r="254" spans="1:11">
      <c r="A254" s="30"/>
    </row>
    <row r="255" spans="1:11">
      <c r="A255" s="30" t="s">
        <v>6298</v>
      </c>
      <c r="B255" t="s">
        <v>11644</v>
      </c>
      <c r="C255">
        <v>1250.8800000000001</v>
      </c>
      <c r="D255">
        <v>0</v>
      </c>
      <c r="E255">
        <v>0</v>
      </c>
      <c r="F255">
        <v>0</v>
      </c>
      <c r="G255">
        <v>1876.32</v>
      </c>
      <c r="H255">
        <v>0</v>
      </c>
      <c r="I255">
        <v>3127.2</v>
      </c>
      <c r="J255">
        <v>3127.2</v>
      </c>
    </row>
    <row r="256" spans="1:11">
      <c r="A256" s="30"/>
    </row>
    <row r="257" spans="1:11">
      <c r="A257" s="30" t="s">
        <v>6298</v>
      </c>
      <c r="B257" t="s">
        <v>11645</v>
      </c>
      <c r="C257">
        <v>1408.44</v>
      </c>
      <c r="D257">
        <v>0</v>
      </c>
      <c r="E257">
        <v>0</v>
      </c>
      <c r="F257">
        <v>0</v>
      </c>
      <c r="G257">
        <v>2112.84</v>
      </c>
      <c r="H257">
        <v>0</v>
      </c>
      <c r="I257">
        <v>3521.28</v>
      </c>
      <c r="J257">
        <v>3521.28</v>
      </c>
    </row>
    <row r="258" spans="1:11">
      <c r="A258" s="30"/>
    </row>
    <row r="259" spans="1:11">
      <c r="A259" s="30" t="s">
        <v>5968</v>
      </c>
      <c r="B259" t="s">
        <v>5971</v>
      </c>
      <c r="C259" t="s">
        <v>393</v>
      </c>
      <c r="D259" t="s">
        <v>394</v>
      </c>
      <c r="E259" t="s">
        <v>9201</v>
      </c>
      <c r="F259" t="s">
        <v>11640</v>
      </c>
      <c r="G259" t="s">
        <v>5969</v>
      </c>
      <c r="H259" t="s">
        <v>5970</v>
      </c>
      <c r="I259" t="s">
        <v>388</v>
      </c>
      <c r="J259" t="s">
        <v>9204</v>
      </c>
      <c r="K259" t="s">
        <v>396</v>
      </c>
    </row>
    <row r="260" spans="1:11">
      <c r="A260" s="30" t="s">
        <v>6298</v>
      </c>
      <c r="C260">
        <v>29169.16</v>
      </c>
      <c r="D260">
        <v>0</v>
      </c>
      <c r="E260">
        <v>0</v>
      </c>
      <c r="F260">
        <v>0</v>
      </c>
      <c r="G260">
        <v>58776.12</v>
      </c>
      <c r="H260">
        <v>0</v>
      </c>
      <c r="I260">
        <v>87945.279999999999</v>
      </c>
      <c r="J260">
        <v>87945.279999999999</v>
      </c>
    </row>
    <row r="261" spans="1:11">
      <c r="A261" s="30"/>
    </row>
    <row r="262" spans="1:11">
      <c r="A262" s="30" t="s">
        <v>5968</v>
      </c>
      <c r="B262" t="s">
        <v>5971</v>
      </c>
      <c r="C262" t="s">
        <v>393</v>
      </c>
      <c r="D262" t="s">
        <v>394</v>
      </c>
      <c r="E262" t="s">
        <v>9201</v>
      </c>
      <c r="F262" t="s">
        <v>11640</v>
      </c>
      <c r="G262" t="s">
        <v>5969</v>
      </c>
      <c r="H262" t="s">
        <v>5970</v>
      </c>
      <c r="I262" t="s">
        <v>388</v>
      </c>
      <c r="J262" t="s">
        <v>9204</v>
      </c>
      <c r="K262" t="s">
        <v>396</v>
      </c>
    </row>
    <row r="263" spans="1:11">
      <c r="A263" s="30" t="s">
        <v>1053</v>
      </c>
      <c r="B263" t="s">
        <v>6387</v>
      </c>
      <c r="C263">
        <v>1029.18</v>
      </c>
      <c r="D263">
        <v>1391.41</v>
      </c>
      <c r="E263">
        <v>0</v>
      </c>
      <c r="F263">
        <v>0</v>
      </c>
      <c r="G263">
        <v>171.54</v>
      </c>
      <c r="H263">
        <v>0</v>
      </c>
      <c r="I263">
        <v>2592.13</v>
      </c>
      <c r="J263">
        <v>1462.24</v>
      </c>
    </row>
    <row r="264" spans="1:11">
      <c r="A264" s="30"/>
    </row>
    <row r="265" spans="1:11">
      <c r="A265" s="30"/>
    </row>
    <row r="266" spans="1:11">
      <c r="A266" s="30" t="s">
        <v>5950</v>
      </c>
      <c r="B266" t="s">
        <v>11631</v>
      </c>
      <c r="C266" t="s">
        <v>11632</v>
      </c>
      <c r="D266" t="s">
        <v>11633</v>
      </c>
      <c r="E266" t="s">
        <v>11634</v>
      </c>
      <c r="F266" t="s">
        <v>11635</v>
      </c>
      <c r="G266" t="s">
        <v>715</v>
      </c>
    </row>
    <row r="267" spans="1:11">
      <c r="A267" s="30"/>
      <c r="D267" t="s">
        <v>5967</v>
      </c>
      <c r="E267" t="s">
        <v>11636</v>
      </c>
      <c r="G267" t="s">
        <v>342</v>
      </c>
      <c r="H267" t="s">
        <v>343</v>
      </c>
      <c r="I267" t="s">
        <v>11637</v>
      </c>
      <c r="J267" t="s">
        <v>11638</v>
      </c>
    </row>
    <row r="268" spans="1:11">
      <c r="A268" s="30"/>
      <c r="C268" t="s">
        <v>350</v>
      </c>
      <c r="D268" t="s">
        <v>354</v>
      </c>
      <c r="E268" t="s">
        <v>345</v>
      </c>
      <c r="F268" t="s">
        <v>11639</v>
      </c>
      <c r="G268" t="s">
        <v>350</v>
      </c>
      <c r="H268" t="s">
        <v>345</v>
      </c>
      <c r="I268" t="s">
        <v>9180</v>
      </c>
      <c r="J268" t="s">
        <v>9180</v>
      </c>
    </row>
    <row r="269" spans="1:11">
      <c r="A269" s="30"/>
      <c r="C269" t="s">
        <v>355</v>
      </c>
      <c r="D269" t="s">
        <v>5960</v>
      </c>
      <c r="E269" t="s">
        <v>358</v>
      </c>
      <c r="F269" t="s">
        <v>359</v>
      </c>
      <c r="G269" t="s">
        <v>360</v>
      </c>
      <c r="H269" t="s">
        <v>5961</v>
      </c>
      <c r="I269" t="s">
        <v>9194</v>
      </c>
      <c r="J269" t="s">
        <v>9195</v>
      </c>
      <c r="K269" t="s">
        <v>364</v>
      </c>
    </row>
    <row r="270" spans="1:11">
      <c r="A270" s="30" t="s">
        <v>365</v>
      </c>
      <c r="B270" t="s">
        <v>5963</v>
      </c>
      <c r="C270" t="s">
        <v>369</v>
      </c>
      <c r="D270" t="s">
        <v>369</v>
      </c>
      <c r="E270" t="s">
        <v>369</v>
      </c>
      <c r="F270" t="s">
        <v>369</v>
      </c>
      <c r="G270" t="s">
        <v>369</v>
      </c>
      <c r="H270" t="s">
        <v>369</v>
      </c>
    </row>
    <row r="271" spans="1:11">
      <c r="A271" s="30"/>
    </row>
    <row r="272" spans="1:11">
      <c r="A272" s="30" t="s">
        <v>1053</v>
      </c>
      <c r="B272" t="s">
        <v>6391</v>
      </c>
      <c r="C272">
        <v>425.64</v>
      </c>
      <c r="D272">
        <v>1418.8</v>
      </c>
      <c r="E272">
        <v>0</v>
      </c>
      <c r="F272">
        <v>0</v>
      </c>
      <c r="G272">
        <v>70.94</v>
      </c>
      <c r="H272">
        <v>0</v>
      </c>
      <c r="I272">
        <v>1915.38</v>
      </c>
      <c r="J272">
        <v>1629.17</v>
      </c>
    </row>
    <row r="273" spans="1:11">
      <c r="A273" s="30"/>
    </row>
    <row r="274" spans="1:11">
      <c r="A274" s="30" t="s">
        <v>5968</v>
      </c>
      <c r="B274" t="s">
        <v>5971</v>
      </c>
      <c r="C274" t="s">
        <v>393</v>
      </c>
      <c r="D274" t="s">
        <v>394</v>
      </c>
      <c r="E274" t="s">
        <v>9201</v>
      </c>
      <c r="F274" t="s">
        <v>11640</v>
      </c>
      <c r="G274" t="s">
        <v>5969</v>
      </c>
      <c r="H274" t="s">
        <v>5970</v>
      </c>
      <c r="I274" t="s">
        <v>388</v>
      </c>
      <c r="J274" t="s">
        <v>9204</v>
      </c>
      <c r="K274" t="s">
        <v>396</v>
      </c>
    </row>
    <row r="275" spans="1:11">
      <c r="A275" s="30" t="s">
        <v>1053</v>
      </c>
      <c r="C275">
        <v>1454.82</v>
      </c>
      <c r="D275">
        <v>2810.21</v>
      </c>
      <c r="E275">
        <v>0</v>
      </c>
      <c r="F275">
        <v>0</v>
      </c>
      <c r="G275">
        <v>242.48</v>
      </c>
      <c r="H275">
        <v>0</v>
      </c>
      <c r="I275">
        <v>4507.51</v>
      </c>
      <c r="J275">
        <v>3091.41</v>
      </c>
    </row>
    <row r="276" spans="1:11">
      <c r="A276" s="30"/>
    </row>
    <row r="277" spans="1:11">
      <c r="A277" s="30" t="s">
        <v>5968</v>
      </c>
      <c r="B277" t="s">
        <v>5971</v>
      </c>
      <c r="C277" t="s">
        <v>393</v>
      </c>
      <c r="D277" t="s">
        <v>394</v>
      </c>
      <c r="E277" t="s">
        <v>9201</v>
      </c>
      <c r="F277" t="s">
        <v>11640</v>
      </c>
      <c r="G277" t="s">
        <v>5969</v>
      </c>
      <c r="H277" t="s">
        <v>5970</v>
      </c>
      <c r="I277" t="s">
        <v>388</v>
      </c>
      <c r="J277" t="s">
        <v>9204</v>
      </c>
      <c r="K277" t="s">
        <v>396</v>
      </c>
    </row>
    <row r="278" spans="1:11">
      <c r="A278" s="30" t="s">
        <v>6457</v>
      </c>
      <c r="B278" t="s">
        <v>5971</v>
      </c>
      <c r="C278" t="s">
        <v>393</v>
      </c>
      <c r="D278" t="s">
        <v>394</v>
      </c>
      <c r="E278" t="s">
        <v>9201</v>
      </c>
      <c r="F278" t="s">
        <v>11640</v>
      </c>
      <c r="G278" t="s">
        <v>5969</v>
      </c>
      <c r="H278" t="s">
        <v>5970</v>
      </c>
      <c r="I278" t="s">
        <v>388</v>
      </c>
      <c r="J278" t="s">
        <v>9204</v>
      </c>
      <c r="K278" t="s">
        <v>396</v>
      </c>
    </row>
    <row r="279" spans="1:11">
      <c r="A279" s="30"/>
      <c r="C279">
        <v>151185.72</v>
      </c>
      <c r="D279">
        <v>66367.009999999995</v>
      </c>
      <c r="E279">
        <v>156</v>
      </c>
      <c r="F279">
        <v>0</v>
      </c>
      <c r="G279">
        <v>113786.24000000001</v>
      </c>
      <c r="H279">
        <v>0</v>
      </c>
      <c r="I279" t="s">
        <v>11646</v>
      </c>
      <c r="J279">
        <v>19050.54</v>
      </c>
    </row>
    <row r="280" spans="1:11">
      <c r="A280" s="30"/>
    </row>
    <row r="281" spans="1:11">
      <c r="A281" s="30" t="s">
        <v>5968</v>
      </c>
      <c r="B281" t="s">
        <v>5971</v>
      </c>
      <c r="C281" t="s">
        <v>393</v>
      </c>
      <c r="D281" t="s">
        <v>394</v>
      </c>
      <c r="E281" t="s">
        <v>9201</v>
      </c>
      <c r="F281" t="s">
        <v>11640</v>
      </c>
      <c r="G281" t="s">
        <v>5969</v>
      </c>
      <c r="H281" t="s">
        <v>5970</v>
      </c>
      <c r="I281" t="s">
        <v>388</v>
      </c>
      <c r="J281" t="s">
        <v>9204</v>
      </c>
      <c r="K281" t="s">
        <v>396</v>
      </c>
    </row>
    <row r="282" spans="1:11">
      <c r="A282" s="30" t="s">
        <v>5968</v>
      </c>
      <c r="B282" t="s">
        <v>5971</v>
      </c>
      <c r="C282" t="s">
        <v>393</v>
      </c>
      <c r="D282" t="s">
        <v>394</v>
      </c>
      <c r="E282" t="s">
        <v>9201</v>
      </c>
      <c r="F282" t="s">
        <v>11640</v>
      </c>
      <c r="G282" t="s">
        <v>5969</v>
      </c>
      <c r="H282" t="s">
        <v>5970</v>
      </c>
      <c r="I282" t="s">
        <v>388</v>
      </c>
      <c r="J282" t="s">
        <v>9204</v>
      </c>
      <c r="K282" t="s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380A-8281-4F2D-A253-EE8BC340F4BE}">
  <dimension ref="A1:A393"/>
  <sheetViews>
    <sheetView workbookViewId="0">
      <selection activeCell="E22" sqref="E22"/>
    </sheetView>
  </sheetViews>
  <sheetFormatPr defaultRowHeight="14.4"/>
  <sheetData>
    <row r="1" spans="1:1">
      <c r="A1" s="59"/>
    </row>
    <row r="2" spans="1:1">
      <c r="A2" s="59" t="s">
        <v>11508</v>
      </c>
    </row>
    <row r="3" spans="1:1">
      <c r="A3" s="59" t="s">
        <v>11195</v>
      </c>
    </row>
    <row r="4" spans="1:1">
      <c r="A4" s="59" t="s">
        <v>11196</v>
      </c>
    </row>
    <row r="5" spans="1:1">
      <c r="A5" s="59" t="s">
        <v>11197</v>
      </c>
    </row>
    <row r="6" spans="1:1">
      <c r="A6" s="59" t="s">
        <v>11198</v>
      </c>
    </row>
    <row r="7" spans="1:1">
      <c r="A7" s="59"/>
    </row>
    <row r="8" spans="1:1">
      <c r="A8" s="59" t="s">
        <v>11509</v>
      </c>
    </row>
    <row r="9" spans="1:1">
      <c r="A9" s="59"/>
    </row>
    <row r="10" spans="1:1">
      <c r="A10" s="59" t="s">
        <v>11510</v>
      </c>
    </row>
    <row r="11" spans="1:1">
      <c r="A11" s="59"/>
    </row>
    <row r="12" spans="1:1">
      <c r="A12" s="59" t="s">
        <v>11201</v>
      </c>
    </row>
    <row r="13" spans="1:1">
      <c r="A13" s="59" t="s">
        <v>11511</v>
      </c>
    </row>
    <row r="14" spans="1:1">
      <c r="A14" s="59"/>
    </row>
    <row r="15" spans="1:1">
      <c r="A15" s="59" t="s">
        <v>11201</v>
      </c>
    </row>
    <row r="16" spans="1:1">
      <c r="A16" s="59" t="s">
        <v>11512</v>
      </c>
    </row>
    <row r="17" spans="1:1">
      <c r="A17" s="59"/>
    </row>
    <row r="18" spans="1:1">
      <c r="A18" s="59" t="s">
        <v>11205</v>
      </c>
    </row>
    <row r="19" spans="1:1">
      <c r="A19" s="59"/>
    </row>
    <row r="20" spans="1:1">
      <c r="A20" s="59" t="s">
        <v>11513</v>
      </c>
    </row>
    <row r="21" spans="1:1">
      <c r="A21" s="59"/>
    </row>
    <row r="22" spans="1:1">
      <c r="A22" s="59" t="s">
        <v>11514</v>
      </c>
    </row>
    <row r="23" spans="1:1">
      <c r="A23" s="59"/>
    </row>
    <row r="24" spans="1:1">
      <c r="A24" s="59" t="s">
        <v>11515</v>
      </c>
    </row>
    <row r="25" spans="1:1">
      <c r="A25" s="59"/>
    </row>
    <row r="26" spans="1:1">
      <c r="A26" s="59" t="s">
        <v>11516</v>
      </c>
    </row>
    <row r="27" spans="1:1">
      <c r="A27" s="59"/>
    </row>
    <row r="28" spans="1:1">
      <c r="A28" s="59" t="s">
        <v>11201</v>
      </c>
    </row>
    <row r="29" spans="1:1">
      <c r="A29" s="59" t="s">
        <v>11517</v>
      </c>
    </row>
    <row r="30" spans="1:1">
      <c r="A30" s="59"/>
    </row>
    <row r="31" spans="1:1">
      <c r="A31" s="59" t="s">
        <v>11201</v>
      </c>
    </row>
    <row r="32" spans="1:1">
      <c r="A32" s="59" t="s">
        <v>11518</v>
      </c>
    </row>
    <row r="33" spans="1:1">
      <c r="A33" s="59"/>
    </row>
    <row r="34" spans="1:1">
      <c r="A34" s="59" t="s">
        <v>11519</v>
      </c>
    </row>
    <row r="35" spans="1:1">
      <c r="A35" s="59"/>
    </row>
    <row r="36" spans="1:1">
      <c r="A36" s="59" t="s">
        <v>11520</v>
      </c>
    </row>
    <row r="37" spans="1:1">
      <c r="A37" s="59"/>
    </row>
    <row r="38" spans="1:1">
      <c r="A38" s="59" t="s">
        <v>11201</v>
      </c>
    </row>
    <row r="39" spans="1:1">
      <c r="A39" s="59" t="s">
        <v>11521</v>
      </c>
    </row>
    <row r="40" spans="1:1">
      <c r="A40" s="59"/>
    </row>
    <row r="41" spans="1:1">
      <c r="A41" s="59" t="s">
        <v>11201</v>
      </c>
    </row>
    <row r="42" spans="1:1">
      <c r="A42" s="59" t="s">
        <v>11522</v>
      </c>
    </row>
    <row r="43" spans="1:1">
      <c r="A43" s="59"/>
    </row>
    <row r="44" spans="1:1">
      <c r="A44" s="59" t="s">
        <v>11523</v>
      </c>
    </row>
    <row r="45" spans="1:1">
      <c r="A45" s="59"/>
    </row>
    <row r="46" spans="1:1">
      <c r="A46" s="59" t="s">
        <v>11524</v>
      </c>
    </row>
    <row r="47" spans="1:1">
      <c r="A47" s="59"/>
    </row>
    <row r="48" spans="1:1">
      <c r="A48" s="59" t="s">
        <v>11218</v>
      </c>
    </row>
    <row r="49" spans="1:1">
      <c r="A49" s="59"/>
    </row>
    <row r="50" spans="1:1">
      <c r="A50" s="59" t="s">
        <v>11525</v>
      </c>
    </row>
    <row r="51" spans="1:1">
      <c r="A51" s="59"/>
    </row>
    <row r="52" spans="1:1">
      <c r="A52" s="59" t="s">
        <v>11526</v>
      </c>
    </row>
    <row r="53" spans="1:1">
      <c r="A53" s="59"/>
    </row>
    <row r="54" spans="1:1">
      <c r="A54" s="59" t="s">
        <v>11219</v>
      </c>
    </row>
    <row r="55" spans="1:1">
      <c r="A55" s="59"/>
    </row>
    <row r="56" spans="1:1">
      <c r="A56" s="59" t="s">
        <v>11201</v>
      </c>
    </row>
    <row r="57" spans="1:1">
      <c r="A57" s="59" t="s">
        <v>11527</v>
      </c>
    </row>
    <row r="58" spans="1:1">
      <c r="A58" s="59"/>
    </row>
    <row r="59" spans="1:1">
      <c r="A59" s="59" t="s">
        <v>11201</v>
      </c>
    </row>
    <row r="60" spans="1:1">
      <c r="A60" s="59" t="s">
        <v>11221</v>
      </c>
    </row>
    <row r="61" spans="1:1">
      <c r="A61" s="59"/>
    </row>
    <row r="62" spans="1:1">
      <c r="A62" s="59" t="s">
        <v>11528</v>
      </c>
    </row>
    <row r="63" spans="1:1">
      <c r="A63" s="59"/>
    </row>
    <row r="64" spans="1:1">
      <c r="A64" s="59" t="s">
        <v>11201</v>
      </c>
    </row>
    <row r="65" spans="1:1">
      <c r="A65" s="59" t="s">
        <v>11529</v>
      </c>
    </row>
    <row r="66" spans="1:1">
      <c r="A66" s="59"/>
    </row>
    <row r="67" spans="1:1">
      <c r="A67" s="59"/>
    </row>
    <row r="68" spans="1:1">
      <c r="A68" s="59" t="s">
        <v>11530</v>
      </c>
    </row>
    <row r="69" spans="1:1">
      <c r="A69" s="59" t="s">
        <v>11195</v>
      </c>
    </row>
    <row r="70" spans="1:1">
      <c r="A70" s="59" t="s">
        <v>11196</v>
      </c>
    </row>
    <row r="71" spans="1:1">
      <c r="A71" s="59" t="s">
        <v>11197</v>
      </c>
    </row>
    <row r="72" spans="1:1">
      <c r="A72" s="59" t="s">
        <v>11198</v>
      </c>
    </row>
    <row r="73" spans="1:1">
      <c r="A73" s="59"/>
    </row>
    <row r="74" spans="1:1">
      <c r="A74" s="59" t="s">
        <v>11201</v>
      </c>
    </row>
    <row r="75" spans="1:1">
      <c r="A75" s="59" t="s">
        <v>11223</v>
      </c>
    </row>
    <row r="76" spans="1:1">
      <c r="A76" s="59"/>
    </row>
    <row r="77" spans="1:1">
      <c r="A77" s="59" t="s">
        <v>11201</v>
      </c>
    </row>
    <row r="78" spans="1:1">
      <c r="A78" s="59" t="s">
        <v>11225</v>
      </c>
    </row>
    <row r="79" spans="1:1">
      <c r="A79" s="59"/>
    </row>
    <row r="80" spans="1:1">
      <c r="A80" s="59" t="s">
        <v>11201</v>
      </c>
    </row>
    <row r="81" spans="1:1">
      <c r="A81" s="59" t="s">
        <v>11531</v>
      </c>
    </row>
    <row r="82" spans="1:1">
      <c r="A82" s="59"/>
    </row>
    <row r="83" spans="1:1">
      <c r="A83" s="59" t="s">
        <v>11201</v>
      </c>
    </row>
    <row r="84" spans="1:1">
      <c r="A84" s="59" t="s">
        <v>11532</v>
      </c>
    </row>
    <row r="85" spans="1:1">
      <c r="A85" s="59"/>
    </row>
    <row r="86" spans="1:1">
      <c r="A86" s="59" t="s">
        <v>11201</v>
      </c>
    </row>
    <row r="87" spans="1:1">
      <c r="A87" s="59" t="s">
        <v>11533</v>
      </c>
    </row>
    <row r="88" spans="1:1">
      <c r="A88" s="59"/>
    </row>
    <row r="89" spans="1:1">
      <c r="A89" s="59" t="s">
        <v>11227</v>
      </c>
    </row>
    <row r="90" spans="1:1">
      <c r="A90" s="59"/>
    </row>
    <row r="91" spans="1:1">
      <c r="A91" s="59" t="s">
        <v>11534</v>
      </c>
    </row>
    <row r="92" spans="1:1">
      <c r="A92" s="59"/>
    </row>
    <row r="93" spans="1:1">
      <c r="A93" s="59" t="s">
        <v>11228</v>
      </c>
    </row>
    <row r="94" spans="1:1">
      <c r="A94" s="59"/>
    </row>
    <row r="95" spans="1:1">
      <c r="A95" s="59" t="s">
        <v>11535</v>
      </c>
    </row>
    <row r="96" spans="1:1">
      <c r="A96" s="59"/>
    </row>
    <row r="97" spans="1:1">
      <c r="A97" s="59" t="s">
        <v>11536</v>
      </c>
    </row>
    <row r="98" spans="1:1">
      <c r="A98" s="59"/>
    </row>
    <row r="99" spans="1:1">
      <c r="A99" s="59" t="s">
        <v>11537</v>
      </c>
    </row>
    <row r="100" spans="1:1">
      <c r="A100" s="59"/>
    </row>
    <row r="101" spans="1:1">
      <c r="A101" s="59" t="s">
        <v>11538</v>
      </c>
    </row>
    <row r="102" spans="1:1">
      <c r="A102" s="59"/>
    </row>
    <row r="103" spans="1:1">
      <c r="A103" s="59" t="s">
        <v>11539</v>
      </c>
    </row>
    <row r="104" spans="1:1">
      <c r="A104" s="59"/>
    </row>
    <row r="105" spans="1:1">
      <c r="A105" s="59" t="s">
        <v>11540</v>
      </c>
    </row>
    <row r="106" spans="1:1">
      <c r="A106" s="59"/>
    </row>
    <row r="107" spans="1:1">
      <c r="A107" s="59" t="s">
        <v>11229</v>
      </c>
    </row>
    <row r="108" spans="1:1">
      <c r="A108" s="59"/>
    </row>
    <row r="109" spans="1:1">
      <c r="A109" s="59" t="s">
        <v>11230</v>
      </c>
    </row>
    <row r="110" spans="1:1">
      <c r="A110" s="59"/>
    </row>
    <row r="111" spans="1:1">
      <c r="A111" s="59" t="s">
        <v>11541</v>
      </c>
    </row>
    <row r="112" spans="1:1">
      <c r="A112" s="59"/>
    </row>
    <row r="113" spans="1:1">
      <c r="A113" s="59" t="s">
        <v>11542</v>
      </c>
    </row>
    <row r="114" spans="1:1">
      <c r="A114" s="59"/>
    </row>
    <row r="115" spans="1:1">
      <c r="A115" s="59" t="s">
        <v>11543</v>
      </c>
    </row>
    <row r="116" spans="1:1">
      <c r="A116" s="59"/>
    </row>
    <row r="117" spans="1:1">
      <c r="A117" s="59" t="s">
        <v>11231</v>
      </c>
    </row>
    <row r="118" spans="1:1">
      <c r="A118" s="59"/>
    </row>
    <row r="119" spans="1:1">
      <c r="A119" s="59" t="s">
        <v>11232</v>
      </c>
    </row>
    <row r="120" spans="1:1">
      <c r="A120" s="59"/>
    </row>
    <row r="121" spans="1:1">
      <c r="A121" s="59" t="s">
        <v>11233</v>
      </c>
    </row>
    <row r="122" spans="1:1">
      <c r="A122" s="59"/>
    </row>
    <row r="123" spans="1:1">
      <c r="A123" s="59" t="s">
        <v>11544</v>
      </c>
    </row>
    <row r="124" spans="1:1">
      <c r="A124" s="59"/>
    </row>
    <row r="125" spans="1:1">
      <c r="A125" s="59" t="s">
        <v>11201</v>
      </c>
    </row>
    <row r="126" spans="1:1">
      <c r="A126" s="59" t="s">
        <v>11545</v>
      </c>
    </row>
    <row r="127" spans="1:1">
      <c r="A127" s="59"/>
    </row>
    <row r="128" spans="1:1">
      <c r="A128" s="59" t="s">
        <v>11201</v>
      </c>
    </row>
    <row r="129" spans="1:1">
      <c r="A129" s="59" t="s">
        <v>11235</v>
      </c>
    </row>
    <row r="130" spans="1:1">
      <c r="A130" s="59"/>
    </row>
    <row r="131" spans="1:1">
      <c r="A131" s="59" t="s">
        <v>11236</v>
      </c>
    </row>
    <row r="132" spans="1:1">
      <c r="A132" s="59"/>
    </row>
    <row r="133" spans="1:1">
      <c r="A133" s="59"/>
    </row>
    <row r="134" spans="1:1">
      <c r="A134" s="59" t="s">
        <v>11546</v>
      </c>
    </row>
    <row r="135" spans="1:1">
      <c r="A135" s="59" t="s">
        <v>11195</v>
      </c>
    </row>
    <row r="136" spans="1:1">
      <c r="A136" s="59" t="s">
        <v>11196</v>
      </c>
    </row>
    <row r="137" spans="1:1">
      <c r="A137" s="59" t="s">
        <v>11197</v>
      </c>
    </row>
    <row r="138" spans="1:1">
      <c r="A138" s="59" t="s">
        <v>11198</v>
      </c>
    </row>
    <row r="139" spans="1:1">
      <c r="A139" s="59"/>
    </row>
    <row r="140" spans="1:1">
      <c r="A140" s="59" t="s">
        <v>11547</v>
      </c>
    </row>
    <row r="141" spans="1:1">
      <c r="A141" s="59"/>
    </row>
    <row r="142" spans="1:1">
      <c r="A142" s="59" t="s">
        <v>11548</v>
      </c>
    </row>
    <row r="143" spans="1:1">
      <c r="A143" s="59"/>
    </row>
    <row r="144" spans="1:1">
      <c r="A144" s="59" t="s">
        <v>11549</v>
      </c>
    </row>
    <row r="145" spans="1:1">
      <c r="A145" s="59"/>
    </row>
    <row r="146" spans="1:1">
      <c r="A146" s="59" t="s">
        <v>11201</v>
      </c>
    </row>
    <row r="147" spans="1:1">
      <c r="A147" s="59" t="s">
        <v>11550</v>
      </c>
    </row>
    <row r="148" spans="1:1">
      <c r="A148" s="59"/>
    </row>
    <row r="149" spans="1:1">
      <c r="A149" s="59" t="s">
        <v>11201</v>
      </c>
    </row>
    <row r="150" spans="1:1">
      <c r="A150" s="59" t="s">
        <v>11551</v>
      </c>
    </row>
    <row r="151" spans="1:1">
      <c r="A151" s="59"/>
    </row>
    <row r="152" spans="1:1">
      <c r="A152" s="59" t="s">
        <v>11552</v>
      </c>
    </row>
    <row r="153" spans="1:1">
      <c r="A153" s="59"/>
    </row>
    <row r="154" spans="1:1">
      <c r="A154" s="59" t="s">
        <v>11553</v>
      </c>
    </row>
    <row r="155" spans="1:1">
      <c r="A155" s="59"/>
    </row>
    <row r="156" spans="1:1">
      <c r="A156" s="59" t="s">
        <v>11554</v>
      </c>
    </row>
    <row r="157" spans="1:1">
      <c r="A157" s="59"/>
    </row>
    <row r="158" spans="1:1">
      <c r="A158" s="59" t="s">
        <v>11555</v>
      </c>
    </row>
    <row r="159" spans="1:1">
      <c r="A159" s="59"/>
    </row>
    <row r="160" spans="1:1">
      <c r="A160" s="59" t="s">
        <v>11556</v>
      </c>
    </row>
    <row r="161" spans="1:1">
      <c r="A161" s="59"/>
    </row>
    <row r="162" spans="1:1">
      <c r="A162" s="59" t="s">
        <v>11557</v>
      </c>
    </row>
    <row r="163" spans="1:1">
      <c r="A163" s="59"/>
    </row>
    <row r="164" spans="1:1">
      <c r="A164" s="59" t="s">
        <v>11475</v>
      </c>
    </row>
    <row r="165" spans="1:1">
      <c r="A165" s="59"/>
    </row>
    <row r="166" spans="1:1">
      <c r="A166" s="59" t="s">
        <v>11558</v>
      </c>
    </row>
    <row r="167" spans="1:1">
      <c r="A167" s="59"/>
    </row>
    <row r="168" spans="1:1">
      <c r="A168" s="59" t="s">
        <v>11201</v>
      </c>
    </row>
    <row r="169" spans="1:1">
      <c r="A169" s="59" t="s">
        <v>11559</v>
      </c>
    </row>
    <row r="170" spans="1:1">
      <c r="A170" s="59"/>
    </row>
    <row r="171" spans="1:1">
      <c r="A171" s="59" t="s">
        <v>11201</v>
      </c>
    </row>
    <row r="172" spans="1:1">
      <c r="A172" s="59" t="s">
        <v>11560</v>
      </c>
    </row>
    <row r="173" spans="1:1">
      <c r="A173" s="59"/>
    </row>
    <row r="174" spans="1:1">
      <c r="A174" s="59" t="s">
        <v>11201</v>
      </c>
    </row>
    <row r="175" spans="1:1">
      <c r="A175" s="59" t="s">
        <v>11561</v>
      </c>
    </row>
    <row r="176" spans="1:1">
      <c r="A176" s="59"/>
    </row>
    <row r="177" spans="1:1">
      <c r="A177" s="59" t="s">
        <v>11201</v>
      </c>
    </row>
    <row r="178" spans="1:1">
      <c r="A178" s="59" t="s">
        <v>11562</v>
      </c>
    </row>
    <row r="179" spans="1:1">
      <c r="A179" s="59"/>
    </row>
    <row r="180" spans="1:1">
      <c r="A180" s="59" t="s">
        <v>11563</v>
      </c>
    </row>
    <row r="181" spans="1:1">
      <c r="A181" s="59"/>
    </row>
    <row r="182" spans="1:1">
      <c r="A182" s="59" t="s">
        <v>11564</v>
      </c>
    </row>
    <row r="183" spans="1:1">
      <c r="A183" s="59"/>
    </row>
    <row r="184" spans="1:1">
      <c r="A184" s="59" t="s">
        <v>11565</v>
      </c>
    </row>
    <row r="185" spans="1:1">
      <c r="A185" s="59"/>
    </row>
    <row r="186" spans="1:1">
      <c r="A186" s="59" t="s">
        <v>11566</v>
      </c>
    </row>
    <row r="187" spans="1:1">
      <c r="A187" s="59"/>
    </row>
    <row r="188" spans="1:1">
      <c r="A188" s="59" t="s">
        <v>11567</v>
      </c>
    </row>
    <row r="189" spans="1:1">
      <c r="A189" s="59"/>
    </row>
    <row r="190" spans="1:1">
      <c r="A190" s="59" t="s">
        <v>11568</v>
      </c>
    </row>
    <row r="191" spans="1:1">
      <c r="A191" s="59"/>
    </row>
    <row r="192" spans="1:1">
      <c r="A192" s="59" t="s">
        <v>11569</v>
      </c>
    </row>
    <row r="193" spans="1:1">
      <c r="A193" s="59"/>
    </row>
    <row r="194" spans="1:1">
      <c r="A194" s="59" t="s">
        <v>11570</v>
      </c>
    </row>
    <row r="195" spans="1:1">
      <c r="A195" s="59"/>
    </row>
    <row r="196" spans="1:1">
      <c r="A196" s="59" t="s">
        <v>11571</v>
      </c>
    </row>
    <row r="197" spans="1:1">
      <c r="A197" s="59"/>
    </row>
    <row r="198" spans="1:1">
      <c r="A198" s="59" t="s">
        <v>11572</v>
      </c>
    </row>
    <row r="199" spans="1:1">
      <c r="A199" s="59"/>
    </row>
    <row r="200" spans="1:1">
      <c r="A200" s="59" t="s">
        <v>11573</v>
      </c>
    </row>
    <row r="201" spans="1:1">
      <c r="A201" s="59" t="s">
        <v>11195</v>
      </c>
    </row>
    <row r="202" spans="1:1">
      <c r="A202" s="59" t="s">
        <v>11196</v>
      </c>
    </row>
    <row r="203" spans="1:1">
      <c r="A203" s="59" t="s">
        <v>11197</v>
      </c>
    </row>
    <row r="204" spans="1:1">
      <c r="A204" s="59" t="s">
        <v>11198</v>
      </c>
    </row>
    <row r="205" spans="1:1">
      <c r="A205" s="59"/>
    </row>
    <row r="206" spans="1:1">
      <c r="A206" s="59"/>
    </row>
    <row r="207" spans="1:1">
      <c r="A207" s="59" t="s">
        <v>11574</v>
      </c>
    </row>
    <row r="208" spans="1:1">
      <c r="A208" s="59"/>
    </row>
    <row r="209" spans="1:1">
      <c r="A209" s="59" t="s">
        <v>11575</v>
      </c>
    </row>
    <row r="210" spans="1:1">
      <c r="A210" s="59"/>
    </row>
    <row r="211" spans="1:1">
      <c r="A211" s="59" t="s">
        <v>11576</v>
      </c>
    </row>
    <row r="212" spans="1:1">
      <c r="A212" s="59"/>
    </row>
    <row r="213" spans="1:1">
      <c r="A213" s="59" t="s">
        <v>11577</v>
      </c>
    </row>
    <row r="214" spans="1:1">
      <c r="A214" s="59"/>
    </row>
    <row r="215" spans="1:1">
      <c r="A215" s="59" t="s">
        <v>11578</v>
      </c>
    </row>
    <row r="216" spans="1:1">
      <c r="A216" s="59"/>
    </row>
    <row r="217" spans="1:1">
      <c r="A217" s="59" t="s">
        <v>11579</v>
      </c>
    </row>
    <row r="218" spans="1:1">
      <c r="A218" s="59"/>
    </row>
    <row r="219" spans="1:1">
      <c r="A219" s="59" t="s">
        <v>11580</v>
      </c>
    </row>
    <row r="220" spans="1:1">
      <c r="A220" s="59"/>
    </row>
    <row r="221" spans="1:1">
      <c r="A221" s="59" t="s">
        <v>11581</v>
      </c>
    </row>
    <row r="222" spans="1:1">
      <c r="A222" s="59"/>
    </row>
    <row r="223" spans="1:1">
      <c r="A223" s="59" t="s">
        <v>11582</v>
      </c>
    </row>
    <row r="224" spans="1:1">
      <c r="A224" s="59"/>
    </row>
    <row r="225" spans="1:1">
      <c r="A225" s="59" t="s">
        <v>11583</v>
      </c>
    </row>
    <row r="226" spans="1:1">
      <c r="A226" s="59"/>
    </row>
    <row r="227" spans="1:1">
      <c r="A227" s="59" t="s">
        <v>11584</v>
      </c>
    </row>
    <row r="228" spans="1:1">
      <c r="A228" s="59"/>
    </row>
    <row r="229" spans="1:1">
      <c r="A229" s="59" t="s">
        <v>11585</v>
      </c>
    </row>
    <row r="230" spans="1:1">
      <c r="A230" s="59"/>
    </row>
    <row r="231" spans="1:1">
      <c r="A231" s="59" t="s">
        <v>11586</v>
      </c>
    </row>
    <row r="232" spans="1:1">
      <c r="A232" s="59"/>
    </row>
    <row r="233" spans="1:1">
      <c r="A233" s="59" t="s">
        <v>11587</v>
      </c>
    </row>
    <row r="234" spans="1:1">
      <c r="A234" s="59"/>
    </row>
    <row r="235" spans="1:1">
      <c r="A235" s="59" t="s">
        <v>11588</v>
      </c>
    </row>
    <row r="236" spans="1:1">
      <c r="A236" s="59"/>
    </row>
    <row r="237" spans="1:1">
      <c r="A237" s="59" t="s">
        <v>11589</v>
      </c>
    </row>
    <row r="238" spans="1:1">
      <c r="A238" s="59"/>
    </row>
    <row r="239" spans="1:1">
      <c r="A239" s="59" t="s">
        <v>11590</v>
      </c>
    </row>
    <row r="240" spans="1:1">
      <c r="A240" s="59"/>
    </row>
    <row r="241" spans="1:1">
      <c r="A241" s="59" t="s">
        <v>11591</v>
      </c>
    </row>
    <row r="242" spans="1:1">
      <c r="A242" s="59"/>
    </row>
    <row r="243" spans="1:1">
      <c r="A243" s="59" t="s">
        <v>11592</v>
      </c>
    </row>
    <row r="244" spans="1:1">
      <c r="A244" s="59"/>
    </row>
    <row r="245" spans="1:1">
      <c r="A245" s="59" t="s">
        <v>11593</v>
      </c>
    </row>
    <row r="246" spans="1:1">
      <c r="A246" s="59"/>
    </row>
    <row r="247" spans="1:1">
      <c r="A247" s="59" t="s">
        <v>11201</v>
      </c>
    </row>
    <row r="248" spans="1:1">
      <c r="A248" s="59" t="s">
        <v>11594</v>
      </c>
    </row>
    <row r="249" spans="1:1">
      <c r="A249" s="59"/>
    </row>
    <row r="250" spans="1:1">
      <c r="A250" s="59" t="s">
        <v>11201</v>
      </c>
    </row>
    <row r="251" spans="1:1">
      <c r="A251" s="59" t="s">
        <v>11595</v>
      </c>
    </row>
    <row r="252" spans="1:1">
      <c r="A252" s="59"/>
    </row>
    <row r="253" spans="1:1">
      <c r="A253" s="59" t="s">
        <v>11201</v>
      </c>
    </row>
    <row r="254" spans="1:1">
      <c r="A254" s="59" t="s">
        <v>11596</v>
      </c>
    </row>
    <row r="255" spans="1:1">
      <c r="A255" s="59"/>
    </row>
    <row r="256" spans="1:1">
      <c r="A256" s="59" t="s">
        <v>11201</v>
      </c>
    </row>
    <row r="257" spans="1:1">
      <c r="A257" s="59" t="s">
        <v>11597</v>
      </c>
    </row>
    <row r="258" spans="1:1">
      <c r="A258" s="59"/>
    </row>
    <row r="259" spans="1:1">
      <c r="A259" s="59" t="s">
        <v>11598</v>
      </c>
    </row>
    <row r="260" spans="1:1">
      <c r="A260" s="59"/>
    </row>
    <row r="261" spans="1:1">
      <c r="A261" s="59" t="s">
        <v>11201</v>
      </c>
    </row>
    <row r="262" spans="1:1">
      <c r="A262" s="59" t="s">
        <v>11599</v>
      </c>
    </row>
    <row r="263" spans="1:1">
      <c r="A263" s="59"/>
    </row>
    <row r="264" spans="1:1">
      <c r="A264" s="59" t="s">
        <v>11201</v>
      </c>
    </row>
    <row r="265" spans="1:1">
      <c r="A265" s="59"/>
    </row>
    <row r="266" spans="1:1">
      <c r="A266" s="59" t="s">
        <v>11600</v>
      </c>
    </row>
    <row r="267" spans="1:1">
      <c r="A267" s="59" t="s">
        <v>11195</v>
      </c>
    </row>
    <row r="268" spans="1:1">
      <c r="A268" s="59" t="s">
        <v>11196</v>
      </c>
    </row>
    <row r="269" spans="1:1">
      <c r="A269" s="59" t="s">
        <v>11197</v>
      </c>
    </row>
    <row r="270" spans="1:1">
      <c r="A270" s="59" t="s">
        <v>11198</v>
      </c>
    </row>
    <row r="271" spans="1:1">
      <c r="A271" s="59"/>
    </row>
    <row r="272" spans="1:1">
      <c r="A272" s="59" t="s">
        <v>11601</v>
      </c>
    </row>
    <row r="273" spans="1:1">
      <c r="A273" s="59"/>
    </row>
    <row r="274" spans="1:1">
      <c r="A274" s="59" t="s">
        <v>11602</v>
      </c>
    </row>
    <row r="275" spans="1:1">
      <c r="A275" s="59"/>
    </row>
    <row r="276" spans="1:1">
      <c r="A276" s="59" t="s">
        <v>11201</v>
      </c>
    </row>
    <row r="277" spans="1:1">
      <c r="A277" s="59" t="s">
        <v>11603</v>
      </c>
    </row>
    <row r="278" spans="1:1">
      <c r="A278" s="59"/>
    </row>
    <row r="279" spans="1:1">
      <c r="A279" s="59" t="s">
        <v>11201</v>
      </c>
    </row>
    <row r="280" spans="1:1">
      <c r="A280" s="59" t="s">
        <v>11604</v>
      </c>
    </row>
    <row r="281" spans="1:1">
      <c r="A281" s="59"/>
    </row>
    <row r="282" spans="1:1">
      <c r="A282" s="59" t="s">
        <v>11201</v>
      </c>
    </row>
    <row r="283" spans="1:1">
      <c r="A283" s="59" t="s">
        <v>11605</v>
      </c>
    </row>
    <row r="284" spans="1:1">
      <c r="A284" s="59"/>
    </row>
    <row r="285" spans="1:1">
      <c r="A285" s="59" t="s">
        <v>11201</v>
      </c>
    </row>
    <row r="286" spans="1:1">
      <c r="A286" s="59" t="s">
        <v>11606</v>
      </c>
    </row>
    <row r="287" spans="1:1">
      <c r="A287" s="59"/>
    </row>
    <row r="288" spans="1:1">
      <c r="A288" s="59" t="s">
        <v>11607</v>
      </c>
    </row>
    <row r="289" spans="1:1">
      <c r="A289" s="59"/>
    </row>
    <row r="290" spans="1:1">
      <c r="A290" s="59" t="s">
        <v>11608</v>
      </c>
    </row>
    <row r="291" spans="1:1">
      <c r="A291" s="59"/>
    </row>
    <row r="292" spans="1:1">
      <c r="A292" s="59" t="s">
        <v>11264</v>
      </c>
    </row>
    <row r="293" spans="1:1">
      <c r="A293" s="59"/>
    </row>
    <row r="294" spans="1:1">
      <c r="A294" s="59" t="s">
        <v>11265</v>
      </c>
    </row>
    <row r="295" spans="1:1">
      <c r="A295" s="59"/>
    </row>
    <row r="296" spans="1:1">
      <c r="A296" s="59" t="s">
        <v>11609</v>
      </c>
    </row>
    <row r="297" spans="1:1">
      <c r="A297" s="59"/>
    </row>
    <row r="298" spans="1:1">
      <c r="A298" s="59" t="s">
        <v>11483</v>
      </c>
    </row>
    <row r="299" spans="1:1">
      <c r="A299" s="59"/>
    </row>
    <row r="300" spans="1:1">
      <c r="A300" s="59" t="s">
        <v>11267</v>
      </c>
    </row>
    <row r="301" spans="1:1">
      <c r="A301" s="59"/>
    </row>
    <row r="302" spans="1:1">
      <c r="A302" s="59" t="s">
        <v>11268</v>
      </c>
    </row>
    <row r="303" spans="1:1">
      <c r="A303" s="59"/>
    </row>
    <row r="304" spans="1:1">
      <c r="A304" s="59" t="s">
        <v>11269</v>
      </c>
    </row>
    <row r="305" spans="1:1">
      <c r="A305" s="59"/>
    </row>
    <row r="306" spans="1:1">
      <c r="A306" s="59" t="s">
        <v>11610</v>
      </c>
    </row>
    <row r="307" spans="1:1">
      <c r="A307" s="59"/>
    </row>
    <row r="308" spans="1:1">
      <c r="A308" s="59" t="s">
        <v>11611</v>
      </c>
    </row>
    <row r="309" spans="1:1">
      <c r="A309" s="59"/>
    </row>
    <row r="310" spans="1:1">
      <c r="A310" s="59" t="s">
        <v>11272</v>
      </c>
    </row>
    <row r="311" spans="1:1">
      <c r="A311" s="59"/>
    </row>
    <row r="312" spans="1:1">
      <c r="A312" s="59" t="s">
        <v>11487</v>
      </c>
    </row>
    <row r="313" spans="1:1">
      <c r="A313" s="59"/>
    </row>
    <row r="314" spans="1:1">
      <c r="A314" s="59" t="s">
        <v>11612</v>
      </c>
    </row>
    <row r="315" spans="1:1">
      <c r="A315" s="59"/>
    </row>
    <row r="316" spans="1:1">
      <c r="A316" s="59" t="s">
        <v>11274</v>
      </c>
    </row>
    <row r="317" spans="1:1">
      <c r="A317" s="59"/>
    </row>
    <row r="318" spans="1:1">
      <c r="A318" s="59" t="s">
        <v>11275</v>
      </c>
    </row>
    <row r="319" spans="1:1">
      <c r="A319" s="59"/>
    </row>
    <row r="320" spans="1:1">
      <c r="A320" s="59" t="s">
        <v>11276</v>
      </c>
    </row>
    <row r="321" spans="1:1">
      <c r="A321" s="59"/>
    </row>
    <row r="322" spans="1:1">
      <c r="A322" s="59" t="s">
        <v>11277</v>
      </c>
    </row>
    <row r="323" spans="1:1">
      <c r="A323" s="59"/>
    </row>
    <row r="324" spans="1:1">
      <c r="A324" s="59" t="s">
        <v>11613</v>
      </c>
    </row>
    <row r="325" spans="1:1">
      <c r="A325" s="59"/>
    </row>
    <row r="326" spans="1:1">
      <c r="A326" s="59" t="s">
        <v>11491</v>
      </c>
    </row>
    <row r="327" spans="1:1">
      <c r="A327" s="59"/>
    </row>
    <row r="328" spans="1:1">
      <c r="A328" s="59" t="s">
        <v>11280</v>
      </c>
    </row>
    <row r="329" spans="1:1">
      <c r="A329" s="59"/>
    </row>
    <row r="330" spans="1:1">
      <c r="A330" s="59" t="s">
        <v>11281</v>
      </c>
    </row>
    <row r="331" spans="1:1">
      <c r="A331" s="59"/>
    </row>
    <row r="332" spans="1:1">
      <c r="A332" s="59" t="s">
        <v>11614</v>
      </c>
    </row>
    <row r="333" spans="1:1">
      <c r="A333" s="59" t="s">
        <v>11195</v>
      </c>
    </row>
    <row r="334" spans="1:1">
      <c r="A334" s="59" t="s">
        <v>11196</v>
      </c>
    </row>
    <row r="335" spans="1:1">
      <c r="A335" s="59" t="s">
        <v>11197</v>
      </c>
    </row>
    <row r="336" spans="1:1">
      <c r="A336" s="59" t="s">
        <v>11198</v>
      </c>
    </row>
    <row r="337" spans="1:1">
      <c r="A337" s="59"/>
    </row>
    <row r="338" spans="1:1">
      <c r="A338" s="59"/>
    </row>
    <row r="339" spans="1:1">
      <c r="A339" s="59" t="s">
        <v>11282</v>
      </c>
    </row>
    <row r="340" spans="1:1">
      <c r="A340" s="59"/>
    </row>
    <row r="341" spans="1:1">
      <c r="A341" s="59" t="s">
        <v>11283</v>
      </c>
    </row>
    <row r="342" spans="1:1">
      <c r="A342" s="59"/>
    </row>
    <row r="343" spans="1:1">
      <c r="A343" s="59" t="s">
        <v>11495</v>
      </c>
    </row>
    <row r="344" spans="1:1">
      <c r="A344" s="59"/>
    </row>
    <row r="345" spans="1:1">
      <c r="A345" s="59" t="s">
        <v>11496</v>
      </c>
    </row>
    <row r="346" spans="1:1">
      <c r="A346" s="59"/>
    </row>
    <row r="347" spans="1:1">
      <c r="A347" s="59" t="s">
        <v>11615</v>
      </c>
    </row>
    <row r="348" spans="1:1">
      <c r="A348" s="59"/>
    </row>
    <row r="349" spans="1:1">
      <c r="A349" s="59" t="s">
        <v>11287</v>
      </c>
    </row>
    <row r="350" spans="1:1">
      <c r="A350" s="59"/>
    </row>
    <row r="351" spans="1:1">
      <c r="A351" s="59" t="s">
        <v>11498</v>
      </c>
    </row>
    <row r="352" spans="1:1">
      <c r="A352" s="59"/>
    </row>
    <row r="353" spans="1:1">
      <c r="A353" s="59" t="s">
        <v>11201</v>
      </c>
    </row>
    <row r="354" spans="1:1">
      <c r="A354" s="59" t="s">
        <v>11616</v>
      </c>
    </row>
    <row r="355" spans="1:1">
      <c r="A355" s="59"/>
    </row>
    <row r="356" spans="1:1">
      <c r="A356" s="59" t="s">
        <v>11201</v>
      </c>
    </row>
    <row r="357" spans="1:1">
      <c r="A357" s="59" t="s">
        <v>11617</v>
      </c>
    </row>
    <row r="358" spans="1:1">
      <c r="A358" s="59"/>
    </row>
    <row r="359" spans="1:1">
      <c r="A359" s="59" t="s">
        <v>11618</v>
      </c>
    </row>
    <row r="360" spans="1:1">
      <c r="A360" s="59"/>
    </row>
    <row r="361" spans="1:1">
      <c r="A361" s="59" t="s">
        <v>11619</v>
      </c>
    </row>
    <row r="362" spans="1:1">
      <c r="A362" s="59"/>
    </row>
    <row r="363" spans="1:1">
      <c r="A363" s="59" t="s">
        <v>11201</v>
      </c>
    </row>
    <row r="364" spans="1:1">
      <c r="A364" s="59" t="s">
        <v>11620</v>
      </c>
    </row>
    <row r="365" spans="1:1">
      <c r="A365" s="59"/>
    </row>
    <row r="366" spans="1:1">
      <c r="A366" s="59" t="s">
        <v>11201</v>
      </c>
    </row>
    <row r="367" spans="1:1">
      <c r="A367" s="59" t="s">
        <v>11621</v>
      </c>
    </row>
    <row r="368" spans="1:1">
      <c r="A368" s="59"/>
    </row>
    <row r="369" spans="1:1">
      <c r="A369" s="59" t="s">
        <v>11622</v>
      </c>
    </row>
    <row r="370" spans="1:1">
      <c r="A370" s="59"/>
    </row>
    <row r="371" spans="1:1">
      <c r="A371" s="59" t="s">
        <v>11623</v>
      </c>
    </row>
    <row r="372" spans="1:1">
      <c r="A372" s="59"/>
    </row>
    <row r="373" spans="1:1">
      <c r="A373" s="59" t="s">
        <v>11624</v>
      </c>
    </row>
    <row r="374" spans="1:1">
      <c r="A374" s="59"/>
    </row>
    <row r="375" spans="1:1">
      <c r="A375" s="59" t="s">
        <v>11625</v>
      </c>
    </row>
    <row r="376" spans="1:1">
      <c r="A376" s="59"/>
    </row>
    <row r="377" spans="1:1">
      <c r="A377" s="59" t="s">
        <v>11626</v>
      </c>
    </row>
    <row r="378" spans="1:1">
      <c r="A378" s="59"/>
    </row>
    <row r="379" spans="1:1">
      <c r="A379" s="59" t="s">
        <v>11201</v>
      </c>
    </row>
    <row r="380" spans="1:1">
      <c r="A380" s="59" t="s">
        <v>11627</v>
      </c>
    </row>
    <row r="381" spans="1:1">
      <c r="A381" s="59"/>
    </row>
    <row r="382" spans="1:1">
      <c r="A382" s="59" t="s">
        <v>11201</v>
      </c>
    </row>
    <row r="383" spans="1:1">
      <c r="A383" s="59" t="s">
        <v>11628</v>
      </c>
    </row>
    <row r="384" spans="1:1">
      <c r="A384" s="59"/>
    </row>
    <row r="385" spans="1:1">
      <c r="A385" s="59" t="s">
        <v>11201</v>
      </c>
    </row>
    <row r="386" spans="1:1">
      <c r="A386" s="59" t="s">
        <v>11629</v>
      </c>
    </row>
    <row r="387" spans="1:1">
      <c r="A387" s="59"/>
    </row>
    <row r="388" spans="1:1">
      <c r="A388" s="59" t="s">
        <v>11201</v>
      </c>
    </row>
    <row r="389" spans="1:1">
      <c r="A389" s="59" t="s">
        <v>11309</v>
      </c>
    </row>
    <row r="390" spans="1:1">
      <c r="A390" s="59" t="s">
        <v>11630</v>
      </c>
    </row>
    <row r="391" spans="1:1">
      <c r="A391" s="59"/>
    </row>
    <row r="392" spans="1:1">
      <c r="A392" s="59" t="s">
        <v>11201</v>
      </c>
    </row>
    <row r="393" spans="1:1">
      <c r="A393" s="59" t="s">
        <v>11201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B91C-BA33-4F06-B149-9C456879E9CB}">
  <dimension ref="A1:A150"/>
  <sheetViews>
    <sheetView topLeftCell="A127" workbookViewId="0">
      <selection activeCell="P143" sqref="P143"/>
    </sheetView>
  </sheetViews>
  <sheetFormatPr defaultRowHeight="14.4"/>
  <sheetData>
    <row r="1" spans="1:1">
      <c r="A1" s="30"/>
    </row>
    <row r="2" spans="1:1">
      <c r="A2" s="30" t="s">
        <v>11463</v>
      </c>
    </row>
    <row r="3" spans="1:1">
      <c r="A3" s="30" t="s">
        <v>11195</v>
      </c>
    </row>
    <row r="4" spans="1:1">
      <c r="A4" s="30" t="s">
        <v>11196</v>
      </c>
    </row>
    <row r="5" spans="1:1">
      <c r="A5" s="30" t="s">
        <v>11197</v>
      </c>
    </row>
    <row r="6" spans="1:1">
      <c r="A6" s="30" t="s">
        <v>11198</v>
      </c>
    </row>
    <row r="7" spans="1:1">
      <c r="A7" s="30"/>
    </row>
    <row r="8" spans="1:1">
      <c r="A8" s="30" t="s">
        <v>11464</v>
      </c>
    </row>
    <row r="9" spans="1:1">
      <c r="A9" s="30"/>
    </row>
    <row r="10" spans="1:1">
      <c r="A10" s="30" t="s">
        <v>11465</v>
      </c>
    </row>
    <row r="11" spans="1:1">
      <c r="A11" s="30"/>
    </row>
    <row r="12" spans="1:1">
      <c r="A12" s="30" t="s">
        <v>11201</v>
      </c>
    </row>
    <row r="13" spans="1:1">
      <c r="A13" s="30" t="s">
        <v>11466</v>
      </c>
    </row>
    <row r="14" spans="1:1">
      <c r="A14" s="30"/>
    </row>
    <row r="15" spans="1:1">
      <c r="A15" s="30" t="s">
        <v>11201</v>
      </c>
    </row>
    <row r="16" spans="1:1">
      <c r="A16" s="30" t="s">
        <v>11218</v>
      </c>
    </row>
    <row r="17" spans="1:1">
      <c r="A17" s="30"/>
    </row>
    <row r="18" spans="1:1">
      <c r="A18" s="30" t="s">
        <v>11467</v>
      </c>
    </row>
    <row r="19" spans="1:1">
      <c r="A19" s="30"/>
    </row>
    <row r="20" spans="1:1">
      <c r="A20" s="30" t="s">
        <v>11201</v>
      </c>
    </row>
    <row r="21" spans="1:1">
      <c r="A21" s="30" t="s">
        <v>11468</v>
      </c>
    </row>
    <row r="22" spans="1:1">
      <c r="A22" s="30"/>
    </row>
    <row r="23" spans="1:1">
      <c r="A23" s="30" t="s">
        <v>11201</v>
      </c>
    </row>
    <row r="24" spans="1:1">
      <c r="A24" s="30" t="s">
        <v>11469</v>
      </c>
    </row>
    <row r="25" spans="1:1">
      <c r="A25" s="30"/>
    </row>
    <row r="26" spans="1:1">
      <c r="A26" s="30" t="s">
        <v>11201</v>
      </c>
    </row>
    <row r="27" spans="1:1">
      <c r="A27" s="30" t="s">
        <v>11470</v>
      </c>
    </row>
    <row r="28" spans="1:1">
      <c r="A28" s="30"/>
    </row>
    <row r="29" spans="1:1">
      <c r="A29" s="30" t="s">
        <v>11201</v>
      </c>
    </row>
    <row r="30" spans="1:1">
      <c r="A30" s="30" t="s">
        <v>11471</v>
      </c>
    </row>
    <row r="31" spans="1:1">
      <c r="A31" s="30"/>
    </row>
    <row r="32" spans="1:1">
      <c r="A32" s="30" t="s">
        <v>11201</v>
      </c>
    </row>
    <row r="33" spans="1:1">
      <c r="A33" s="30" t="s">
        <v>11472</v>
      </c>
    </row>
    <row r="34" spans="1:1">
      <c r="A34" s="30"/>
    </row>
    <row r="35" spans="1:1">
      <c r="A35" s="30" t="s">
        <v>11201</v>
      </c>
    </row>
    <row r="36" spans="1:1">
      <c r="A36" s="30" t="s">
        <v>11473</v>
      </c>
    </row>
    <row r="37" spans="1:1">
      <c r="A37" s="30"/>
    </row>
    <row r="38" spans="1:1">
      <c r="A38" s="30" t="s">
        <v>11474</v>
      </c>
    </row>
    <row r="39" spans="1:1">
      <c r="A39" s="30"/>
    </row>
    <row r="40" spans="1:1">
      <c r="A40" s="30" t="s">
        <v>11475</v>
      </c>
    </row>
    <row r="41" spans="1:1">
      <c r="A41" s="30"/>
    </row>
    <row r="42" spans="1:1">
      <c r="A42" s="30" t="s">
        <v>11201</v>
      </c>
    </row>
    <row r="43" spans="1:1">
      <c r="A43" s="30" t="s">
        <v>11476</v>
      </c>
    </row>
    <row r="44" spans="1:1">
      <c r="A44" s="30"/>
    </row>
    <row r="45" spans="1:1">
      <c r="A45" s="30" t="s">
        <v>11201</v>
      </c>
    </row>
    <row r="46" spans="1:1">
      <c r="A46" s="30" t="s">
        <v>11477</v>
      </c>
    </row>
    <row r="47" spans="1:1">
      <c r="A47" s="30"/>
    </row>
    <row r="48" spans="1:1">
      <c r="A48" s="30" t="s">
        <v>11201</v>
      </c>
    </row>
    <row r="49" spans="1:1">
      <c r="A49" s="30" t="s">
        <v>11478</v>
      </c>
    </row>
    <row r="50" spans="1:1">
      <c r="A50" s="30"/>
    </row>
    <row r="51" spans="1:1">
      <c r="A51" s="30" t="s">
        <v>11201</v>
      </c>
    </row>
    <row r="52" spans="1:1">
      <c r="A52" s="30" t="s">
        <v>11260</v>
      </c>
    </row>
    <row r="53" spans="1:1">
      <c r="A53" s="30"/>
    </row>
    <row r="54" spans="1:1">
      <c r="A54" s="30" t="s">
        <v>11261</v>
      </c>
    </row>
    <row r="55" spans="1:1">
      <c r="A55" s="30"/>
    </row>
    <row r="56" spans="1:1">
      <c r="A56" s="30" t="s">
        <v>11479</v>
      </c>
    </row>
    <row r="57" spans="1:1">
      <c r="A57" s="30"/>
    </row>
    <row r="58" spans="1:1">
      <c r="A58" s="30" t="s">
        <v>11480</v>
      </c>
    </row>
    <row r="59" spans="1:1">
      <c r="A59" s="30"/>
    </row>
    <row r="60" spans="1:1">
      <c r="A60" s="30" t="s">
        <v>11264</v>
      </c>
    </row>
    <row r="61" spans="1:1">
      <c r="A61" s="30"/>
    </row>
    <row r="62" spans="1:1">
      <c r="A62" s="30" t="s">
        <v>11481</v>
      </c>
    </row>
    <row r="63" spans="1:1">
      <c r="A63" s="30"/>
    </row>
    <row r="64" spans="1:1">
      <c r="A64" s="30" t="s">
        <v>11482</v>
      </c>
    </row>
    <row r="65" spans="1:1">
      <c r="A65" s="30"/>
    </row>
    <row r="66" spans="1:1">
      <c r="A66" s="30" t="s">
        <v>11483</v>
      </c>
    </row>
    <row r="67" spans="1:1">
      <c r="A67" s="30"/>
    </row>
    <row r="68" spans="1:1">
      <c r="A68" s="30" t="s">
        <v>11484</v>
      </c>
    </row>
    <row r="69" spans="1:1">
      <c r="A69" s="30" t="s">
        <v>11195</v>
      </c>
    </row>
    <row r="70" spans="1:1">
      <c r="A70" s="30" t="s">
        <v>11196</v>
      </c>
    </row>
    <row r="71" spans="1:1">
      <c r="A71" s="30" t="s">
        <v>11197</v>
      </c>
    </row>
    <row r="72" spans="1:1">
      <c r="A72" s="30" t="s">
        <v>11198</v>
      </c>
    </row>
    <row r="73" spans="1:1">
      <c r="A73" s="30"/>
    </row>
    <row r="74" spans="1:1">
      <c r="A74" s="30"/>
    </row>
    <row r="75" spans="1:1">
      <c r="A75" s="30" t="s">
        <v>11267</v>
      </c>
    </row>
    <row r="76" spans="1:1">
      <c r="A76" s="30"/>
    </row>
    <row r="77" spans="1:1">
      <c r="A77" s="30" t="s">
        <v>11268</v>
      </c>
    </row>
    <row r="78" spans="1:1">
      <c r="A78" s="30"/>
    </row>
    <row r="79" spans="1:1">
      <c r="A79" s="30" t="s">
        <v>11485</v>
      </c>
    </row>
    <row r="80" spans="1:1">
      <c r="A80" s="30"/>
    </row>
    <row r="81" spans="1:1">
      <c r="A81" s="30" t="s">
        <v>11486</v>
      </c>
    </row>
    <row r="82" spans="1:1">
      <c r="A82" s="30"/>
    </row>
    <row r="83" spans="1:1">
      <c r="A83" s="30" t="s">
        <v>11271</v>
      </c>
    </row>
    <row r="84" spans="1:1">
      <c r="A84" s="30"/>
    </row>
    <row r="85" spans="1:1">
      <c r="A85" s="30" t="s">
        <v>11272</v>
      </c>
    </row>
    <row r="86" spans="1:1">
      <c r="A86" s="30"/>
    </row>
    <row r="87" spans="1:1">
      <c r="A87" s="30" t="s">
        <v>11487</v>
      </c>
    </row>
    <row r="88" spans="1:1">
      <c r="A88" s="30"/>
    </row>
    <row r="89" spans="1:1">
      <c r="A89" s="30" t="s">
        <v>11273</v>
      </c>
    </row>
    <row r="90" spans="1:1">
      <c r="A90" s="30"/>
    </row>
    <row r="91" spans="1:1">
      <c r="A91" s="30" t="s">
        <v>11274</v>
      </c>
    </row>
    <row r="92" spans="1:1">
      <c r="A92" s="30"/>
    </row>
    <row r="93" spans="1:1">
      <c r="A93" s="30" t="s">
        <v>11488</v>
      </c>
    </row>
    <row r="94" spans="1:1">
      <c r="A94" s="30"/>
    </row>
    <row r="95" spans="1:1">
      <c r="A95" s="30" t="s">
        <v>11489</v>
      </c>
    </row>
    <row r="96" spans="1:1">
      <c r="A96" s="30"/>
    </row>
    <row r="97" spans="1:1">
      <c r="A97" s="30" t="s">
        <v>11277</v>
      </c>
    </row>
    <row r="98" spans="1:1">
      <c r="A98" s="30"/>
    </row>
    <row r="99" spans="1:1">
      <c r="A99" s="30" t="s">
        <v>11490</v>
      </c>
    </row>
    <row r="100" spans="1:1">
      <c r="A100" s="30"/>
    </row>
    <row r="101" spans="1:1">
      <c r="A101" s="30" t="s">
        <v>11491</v>
      </c>
    </row>
    <row r="102" spans="1:1">
      <c r="A102" s="30"/>
    </row>
    <row r="103" spans="1:1">
      <c r="A103" s="30" t="s">
        <v>11492</v>
      </c>
    </row>
    <row r="104" spans="1:1">
      <c r="A104" s="30"/>
    </row>
    <row r="105" spans="1:1">
      <c r="A105" s="30" t="s">
        <v>11281</v>
      </c>
    </row>
    <row r="106" spans="1:1">
      <c r="A106" s="30"/>
    </row>
    <row r="107" spans="1:1">
      <c r="A107" s="30" t="s">
        <v>11493</v>
      </c>
    </row>
    <row r="108" spans="1:1">
      <c r="A108" s="30"/>
    </row>
    <row r="109" spans="1:1">
      <c r="A109" s="30" t="s">
        <v>11494</v>
      </c>
    </row>
    <row r="110" spans="1:1">
      <c r="A110" s="30"/>
    </row>
    <row r="111" spans="1:1">
      <c r="A111" s="30" t="s">
        <v>11283</v>
      </c>
    </row>
    <row r="112" spans="1:1">
      <c r="A112" s="30"/>
    </row>
    <row r="113" spans="1:1">
      <c r="A113" s="30" t="s">
        <v>11495</v>
      </c>
    </row>
    <row r="114" spans="1:1">
      <c r="A114" s="30"/>
    </row>
    <row r="115" spans="1:1">
      <c r="A115" s="30" t="s">
        <v>11496</v>
      </c>
    </row>
    <row r="116" spans="1:1">
      <c r="A116" s="30"/>
    </row>
    <row r="117" spans="1:1">
      <c r="A117" s="30" t="s">
        <v>11497</v>
      </c>
    </row>
    <row r="118" spans="1:1">
      <c r="A118" s="30"/>
    </row>
    <row r="119" spans="1:1">
      <c r="A119" s="30" t="s">
        <v>11287</v>
      </c>
    </row>
    <row r="120" spans="1:1">
      <c r="A120" s="30"/>
    </row>
    <row r="121" spans="1:1">
      <c r="A121" s="30" t="s">
        <v>11498</v>
      </c>
    </row>
    <row r="122" spans="1:1">
      <c r="A122" s="30"/>
    </row>
    <row r="123" spans="1:1">
      <c r="A123" s="30" t="s">
        <v>11201</v>
      </c>
    </row>
    <row r="124" spans="1:1">
      <c r="A124" s="30" t="s">
        <v>11499</v>
      </c>
    </row>
    <row r="125" spans="1:1">
      <c r="A125" s="30"/>
    </row>
    <row r="126" spans="1:1">
      <c r="A126" s="30" t="s">
        <v>11201</v>
      </c>
    </row>
    <row r="127" spans="1:1">
      <c r="A127" s="30" t="s">
        <v>11500</v>
      </c>
    </row>
    <row r="128" spans="1:1">
      <c r="A128" s="30"/>
    </row>
    <row r="129" spans="1:1">
      <c r="A129" s="30" t="s">
        <v>11501</v>
      </c>
    </row>
    <row r="130" spans="1:1">
      <c r="A130" s="30"/>
    </row>
    <row r="131" spans="1:1">
      <c r="A131" s="30" t="s">
        <v>11502</v>
      </c>
    </row>
    <row r="132" spans="1:1">
      <c r="A132" s="30"/>
    </row>
    <row r="133" spans="1:1">
      <c r="A133" s="30"/>
    </row>
    <row r="134" spans="1:1">
      <c r="A134" s="30" t="s">
        <v>11503</v>
      </c>
    </row>
    <row r="135" spans="1:1">
      <c r="A135" s="30" t="s">
        <v>11195</v>
      </c>
    </row>
    <row r="136" spans="1:1">
      <c r="A136" s="30" t="s">
        <v>11196</v>
      </c>
    </row>
    <row r="137" spans="1:1">
      <c r="A137" s="30" t="s">
        <v>11197</v>
      </c>
    </row>
    <row r="138" spans="1:1">
      <c r="A138" s="30" t="s">
        <v>11198</v>
      </c>
    </row>
    <row r="139" spans="1:1">
      <c r="A139" s="30"/>
    </row>
    <row r="140" spans="1:1">
      <c r="A140" s="30" t="s">
        <v>11504</v>
      </c>
    </row>
    <row r="141" spans="1:1">
      <c r="A141" s="30"/>
    </row>
    <row r="142" spans="1:1">
      <c r="A142" s="30" t="s">
        <v>11201</v>
      </c>
    </row>
    <row r="143" spans="1:1">
      <c r="A143" s="30" t="s">
        <v>11505</v>
      </c>
    </row>
    <row r="144" spans="1:1">
      <c r="A144" s="30"/>
    </row>
    <row r="145" spans="1:1">
      <c r="A145" s="30" t="s">
        <v>11201</v>
      </c>
    </row>
    <row r="146" spans="1:1">
      <c r="A146" s="30" t="s">
        <v>11309</v>
      </c>
    </row>
    <row r="147" spans="1:1">
      <c r="A147" s="30" t="s">
        <v>11506</v>
      </c>
    </row>
    <row r="148" spans="1:1">
      <c r="A148" s="30"/>
    </row>
    <row r="149" spans="1:1">
      <c r="A149" s="30" t="s">
        <v>11201</v>
      </c>
    </row>
    <row r="150" spans="1:1">
      <c r="A150" s="30" t="s">
        <v>11201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3BD5-2055-47EB-982D-304518C6E573}">
  <dimension ref="A1:A322"/>
  <sheetViews>
    <sheetView topLeftCell="A298" workbookViewId="0">
      <selection activeCell="Q147" sqref="Q147"/>
    </sheetView>
  </sheetViews>
  <sheetFormatPr defaultRowHeight="14.4"/>
  <sheetData>
    <row r="1" spans="1:1">
      <c r="A1" s="30"/>
    </row>
    <row r="2" spans="1:1">
      <c r="A2" s="30" t="s">
        <v>11314</v>
      </c>
    </row>
    <row r="3" spans="1:1">
      <c r="A3" s="30" t="s">
        <v>2595</v>
      </c>
    </row>
    <row r="4" spans="1:1">
      <c r="A4" s="30" t="s">
        <v>2596</v>
      </c>
    </row>
    <row r="5" spans="1:1">
      <c r="A5" s="30" t="s">
        <v>2597</v>
      </c>
    </row>
    <row r="6" spans="1:1">
      <c r="A6" s="30" t="s">
        <v>4613</v>
      </c>
    </row>
    <row r="7" spans="1:1">
      <c r="A7" s="30"/>
    </row>
    <row r="8" spans="1:1">
      <c r="A8" s="30" t="s">
        <v>11315</v>
      </c>
    </row>
    <row r="9" spans="1:1">
      <c r="A9" s="30"/>
    </row>
    <row r="10" spans="1:1">
      <c r="A10" s="30" t="s">
        <v>11316</v>
      </c>
    </row>
    <row r="11" spans="1:1">
      <c r="A11" s="30"/>
    </row>
    <row r="12" spans="1:1">
      <c r="A12" s="30" t="s">
        <v>65</v>
      </c>
    </row>
    <row r="13" spans="1:1">
      <c r="A13" s="30" t="s">
        <v>11317</v>
      </c>
    </row>
    <row r="14" spans="1:1">
      <c r="A14" s="30"/>
    </row>
    <row r="15" spans="1:1">
      <c r="A15" s="30" t="s">
        <v>65</v>
      </c>
    </row>
    <row r="16" spans="1:1">
      <c r="A16" s="30" t="s">
        <v>11318</v>
      </c>
    </row>
    <row r="17" spans="1:1">
      <c r="A17" s="30"/>
    </row>
    <row r="18" spans="1:1">
      <c r="A18" s="30" t="s">
        <v>11319</v>
      </c>
    </row>
    <row r="19" spans="1:1">
      <c r="A19" s="30"/>
    </row>
    <row r="20" spans="1:1">
      <c r="A20" s="30" t="s">
        <v>11320</v>
      </c>
    </row>
    <row r="21" spans="1:1">
      <c r="A21" s="30"/>
    </row>
    <row r="22" spans="1:1">
      <c r="A22" s="30" t="s">
        <v>65</v>
      </c>
    </row>
    <row r="23" spans="1:1">
      <c r="A23" s="30" t="s">
        <v>11321</v>
      </c>
    </row>
    <row r="24" spans="1:1">
      <c r="A24" s="30"/>
    </row>
    <row r="25" spans="1:1">
      <c r="A25" s="30" t="s">
        <v>65</v>
      </c>
    </row>
    <row r="26" spans="1:1">
      <c r="A26" s="30" t="s">
        <v>11322</v>
      </c>
    </row>
    <row r="27" spans="1:1">
      <c r="A27" s="30"/>
    </row>
    <row r="28" spans="1:1">
      <c r="A28" s="30" t="s">
        <v>65</v>
      </c>
    </row>
    <row r="29" spans="1:1">
      <c r="A29" s="30" t="s">
        <v>11323</v>
      </c>
    </row>
    <row r="30" spans="1:1">
      <c r="A30" s="30"/>
    </row>
    <row r="31" spans="1:1">
      <c r="A31" s="30" t="s">
        <v>65</v>
      </c>
    </row>
    <row r="32" spans="1:1">
      <c r="A32" s="30" t="s">
        <v>11324</v>
      </c>
    </row>
    <row r="33" spans="1:1">
      <c r="A33" s="30"/>
    </row>
    <row r="34" spans="1:1">
      <c r="A34" s="30" t="s">
        <v>11325</v>
      </c>
    </row>
    <row r="35" spans="1:1">
      <c r="A35" s="30"/>
    </row>
    <row r="36" spans="1:1">
      <c r="A36" s="30" t="s">
        <v>11326</v>
      </c>
    </row>
    <row r="37" spans="1:1">
      <c r="A37" s="30"/>
    </row>
    <row r="38" spans="1:1">
      <c r="A38" s="30" t="s">
        <v>11327</v>
      </c>
    </row>
    <row r="39" spans="1:1">
      <c r="A39" s="30"/>
    </row>
    <row r="40" spans="1:1">
      <c r="A40" s="30" t="s">
        <v>11328</v>
      </c>
    </row>
    <row r="41" spans="1:1">
      <c r="A41" s="30"/>
    </row>
    <row r="42" spans="1:1">
      <c r="A42" s="30" t="s">
        <v>65</v>
      </c>
    </row>
    <row r="43" spans="1:1">
      <c r="A43" s="30" t="s">
        <v>11329</v>
      </c>
    </row>
    <row r="44" spans="1:1">
      <c r="A44" s="30"/>
    </row>
    <row r="45" spans="1:1">
      <c r="A45" s="30" t="s">
        <v>65</v>
      </c>
    </row>
    <row r="46" spans="1:1">
      <c r="A46" s="30" t="s">
        <v>11330</v>
      </c>
    </row>
    <row r="47" spans="1:1">
      <c r="A47" s="30"/>
    </row>
    <row r="48" spans="1:1">
      <c r="A48" s="30" t="s">
        <v>11331</v>
      </c>
    </row>
    <row r="49" spans="1:1">
      <c r="A49" s="30"/>
    </row>
    <row r="50" spans="1:1">
      <c r="A50" s="30" t="s">
        <v>65</v>
      </c>
    </row>
    <row r="51" spans="1:1">
      <c r="A51" s="30" t="s">
        <v>11332</v>
      </c>
    </row>
    <row r="52" spans="1:1">
      <c r="A52" s="30"/>
    </row>
    <row r="53" spans="1:1">
      <c r="A53" s="30" t="s">
        <v>65</v>
      </c>
    </row>
    <row r="54" spans="1:1">
      <c r="A54" s="30" t="s">
        <v>11333</v>
      </c>
    </row>
    <row r="55" spans="1:1">
      <c r="A55" s="30"/>
    </row>
    <row r="56" spans="1:1">
      <c r="A56" s="30" t="s">
        <v>65</v>
      </c>
    </row>
    <row r="57" spans="1:1">
      <c r="A57" s="30" t="s">
        <v>11334</v>
      </c>
    </row>
    <row r="58" spans="1:1">
      <c r="A58" s="30"/>
    </row>
    <row r="59" spans="1:1">
      <c r="A59" s="30" t="s">
        <v>65</v>
      </c>
    </row>
    <row r="60" spans="1:1">
      <c r="A60" s="30" t="s">
        <v>11335</v>
      </c>
    </row>
    <row r="61" spans="1:1">
      <c r="A61" s="30"/>
    </row>
    <row r="62" spans="1:1">
      <c r="A62" s="30" t="s">
        <v>65</v>
      </c>
    </row>
    <row r="63" spans="1:1">
      <c r="A63" s="30" t="s">
        <v>11336</v>
      </c>
    </row>
    <row r="64" spans="1:1">
      <c r="A64" s="30"/>
    </row>
    <row r="65" spans="1:1">
      <c r="A65" s="30" t="s">
        <v>65</v>
      </c>
    </row>
    <row r="66" spans="1:1">
      <c r="A66" s="30" t="s">
        <v>11337</v>
      </c>
    </row>
    <row r="67" spans="1:1">
      <c r="A67" s="30"/>
    </row>
    <row r="68" spans="1:1">
      <c r="A68" s="30" t="s">
        <v>11338</v>
      </c>
    </row>
    <row r="69" spans="1:1">
      <c r="A69" s="30" t="s">
        <v>2595</v>
      </c>
    </row>
    <row r="70" spans="1:1">
      <c r="A70" s="30" t="s">
        <v>2596</v>
      </c>
    </row>
    <row r="71" spans="1:1">
      <c r="A71" s="30" t="s">
        <v>2597</v>
      </c>
    </row>
    <row r="72" spans="1:1">
      <c r="A72" s="30" t="s">
        <v>4613</v>
      </c>
    </row>
    <row r="73" spans="1:1">
      <c r="A73" s="30"/>
    </row>
    <row r="74" spans="1:1">
      <c r="A74" s="30"/>
    </row>
    <row r="75" spans="1:1">
      <c r="A75" s="30" t="s">
        <v>11339</v>
      </c>
    </row>
    <row r="76" spans="1:1">
      <c r="A76" s="30"/>
    </row>
    <row r="77" spans="1:1">
      <c r="A77" s="30" t="s">
        <v>11340</v>
      </c>
    </row>
    <row r="78" spans="1:1">
      <c r="A78" s="30"/>
    </row>
    <row r="79" spans="1:1">
      <c r="A79" s="30" t="s">
        <v>11341</v>
      </c>
    </row>
    <row r="80" spans="1:1">
      <c r="A80" s="30"/>
    </row>
    <row r="81" spans="1:1">
      <c r="A81" s="30" t="s">
        <v>11342</v>
      </c>
    </row>
    <row r="82" spans="1:1">
      <c r="A82" s="30"/>
    </row>
    <row r="83" spans="1:1">
      <c r="A83" s="30" t="s">
        <v>11343</v>
      </c>
    </row>
    <row r="84" spans="1:1">
      <c r="A84" s="30"/>
    </row>
    <row r="85" spans="1:1">
      <c r="A85" s="30" t="s">
        <v>11344</v>
      </c>
    </row>
    <row r="86" spans="1:1">
      <c r="A86" s="30"/>
    </row>
    <row r="87" spans="1:1">
      <c r="A87" s="30" t="s">
        <v>11345</v>
      </c>
    </row>
    <row r="88" spans="1:1">
      <c r="A88" s="30"/>
    </row>
    <row r="89" spans="1:1">
      <c r="A89" s="30" t="s">
        <v>11346</v>
      </c>
    </row>
    <row r="90" spans="1:1">
      <c r="A90" s="30"/>
    </row>
    <row r="91" spans="1:1">
      <c r="A91" s="30" t="s">
        <v>11347</v>
      </c>
    </row>
    <row r="92" spans="1:1">
      <c r="A92" s="30"/>
    </row>
    <row r="93" spans="1:1">
      <c r="A93" s="30" t="s">
        <v>11348</v>
      </c>
    </row>
    <row r="94" spans="1:1">
      <c r="A94" s="30"/>
    </row>
    <row r="95" spans="1:1">
      <c r="A95" s="30" t="s">
        <v>11349</v>
      </c>
    </row>
    <row r="96" spans="1:1">
      <c r="A96" s="30"/>
    </row>
    <row r="97" spans="1:1">
      <c r="A97" s="30" t="s">
        <v>11350</v>
      </c>
    </row>
    <row r="98" spans="1:1">
      <c r="A98" s="30"/>
    </row>
    <row r="99" spans="1:1">
      <c r="A99" s="30" t="s">
        <v>11351</v>
      </c>
    </row>
    <row r="100" spans="1:1">
      <c r="A100" s="30"/>
    </row>
    <row r="101" spans="1:1">
      <c r="A101" s="30" t="s">
        <v>11352</v>
      </c>
    </row>
    <row r="102" spans="1:1">
      <c r="A102" s="30"/>
    </row>
    <row r="103" spans="1:1">
      <c r="A103" s="30" t="s">
        <v>65</v>
      </c>
    </row>
    <row r="104" spans="1:1">
      <c r="A104" s="30" t="s">
        <v>11353</v>
      </c>
    </row>
    <row r="105" spans="1:1">
      <c r="A105" s="30"/>
    </row>
    <row r="106" spans="1:1">
      <c r="A106" s="30" t="s">
        <v>65</v>
      </c>
    </row>
    <row r="107" spans="1:1">
      <c r="A107" s="30" t="s">
        <v>11354</v>
      </c>
    </row>
    <row r="108" spans="1:1">
      <c r="A108" s="30"/>
    </row>
    <row r="109" spans="1:1">
      <c r="A109" s="30" t="s">
        <v>11355</v>
      </c>
    </row>
    <row r="110" spans="1:1">
      <c r="A110" s="30"/>
    </row>
    <row r="111" spans="1:1">
      <c r="A111" s="30" t="s">
        <v>11356</v>
      </c>
    </row>
    <row r="112" spans="1:1">
      <c r="A112" s="30"/>
    </row>
    <row r="113" spans="1:1">
      <c r="A113" s="30" t="s">
        <v>11357</v>
      </c>
    </row>
    <row r="114" spans="1:1">
      <c r="A114" s="30"/>
    </row>
    <row r="115" spans="1:1">
      <c r="A115" s="30" t="s">
        <v>11358</v>
      </c>
    </row>
    <row r="116" spans="1:1">
      <c r="A116" s="30"/>
    </row>
    <row r="117" spans="1:1">
      <c r="A117" s="30" t="s">
        <v>65</v>
      </c>
    </row>
    <row r="118" spans="1:1">
      <c r="A118" s="30" t="s">
        <v>11359</v>
      </c>
    </row>
    <row r="119" spans="1:1">
      <c r="A119" s="30"/>
    </row>
    <row r="120" spans="1:1">
      <c r="A120" s="30" t="s">
        <v>65</v>
      </c>
    </row>
    <row r="121" spans="1:1">
      <c r="A121" s="30" t="s">
        <v>11360</v>
      </c>
    </row>
    <row r="122" spans="1:1">
      <c r="A122" s="30"/>
    </row>
    <row r="123" spans="1:1">
      <c r="A123" s="30" t="s">
        <v>11361</v>
      </c>
    </row>
    <row r="124" spans="1:1">
      <c r="A124" s="30"/>
    </row>
    <row r="125" spans="1:1">
      <c r="A125" s="30" t="s">
        <v>11362</v>
      </c>
    </row>
    <row r="126" spans="1:1">
      <c r="A126" s="30"/>
    </row>
    <row r="127" spans="1:1">
      <c r="A127" s="30" t="s">
        <v>11363</v>
      </c>
    </row>
    <row r="128" spans="1:1">
      <c r="A128" s="30"/>
    </row>
    <row r="129" spans="1:1">
      <c r="A129" s="30" t="s">
        <v>11364</v>
      </c>
    </row>
    <row r="130" spans="1:1">
      <c r="A130" s="30"/>
    </row>
    <row r="131" spans="1:1">
      <c r="A131" s="30" t="s">
        <v>11365</v>
      </c>
    </row>
    <row r="132" spans="1:1">
      <c r="A132" s="30"/>
    </row>
    <row r="133" spans="1:1">
      <c r="A133" s="30"/>
    </row>
    <row r="134" spans="1:1">
      <c r="A134" s="30" t="s">
        <v>11366</v>
      </c>
    </row>
    <row r="135" spans="1:1">
      <c r="A135" s="30" t="s">
        <v>2595</v>
      </c>
    </row>
    <row r="136" spans="1:1">
      <c r="A136" s="30" t="s">
        <v>2596</v>
      </c>
    </row>
    <row r="137" spans="1:1">
      <c r="A137" s="30" t="s">
        <v>2597</v>
      </c>
    </row>
    <row r="138" spans="1:1">
      <c r="A138" s="30" t="s">
        <v>4613</v>
      </c>
    </row>
    <row r="139" spans="1:1">
      <c r="A139" s="30"/>
    </row>
    <row r="140" spans="1:1">
      <c r="A140" s="30" t="s">
        <v>11367</v>
      </c>
    </row>
    <row r="141" spans="1:1">
      <c r="A141" s="30"/>
    </row>
    <row r="142" spans="1:1">
      <c r="A142" s="30" t="s">
        <v>11368</v>
      </c>
    </row>
    <row r="143" spans="1:1">
      <c r="A143" s="30"/>
    </row>
    <row r="144" spans="1:1">
      <c r="A144" s="30" t="s">
        <v>11369</v>
      </c>
    </row>
    <row r="145" spans="1:1">
      <c r="A145" s="30"/>
    </row>
    <row r="146" spans="1:1">
      <c r="A146" s="30" t="s">
        <v>65</v>
      </c>
    </row>
    <row r="147" spans="1:1">
      <c r="A147" s="30" t="s">
        <v>11370</v>
      </c>
    </row>
    <row r="148" spans="1:1">
      <c r="A148" s="30"/>
    </row>
    <row r="149" spans="1:1">
      <c r="A149" s="30" t="s">
        <v>65</v>
      </c>
    </row>
    <row r="150" spans="1:1">
      <c r="A150" s="30" t="s">
        <v>11371</v>
      </c>
    </row>
    <row r="151" spans="1:1">
      <c r="A151" s="30"/>
    </row>
    <row r="152" spans="1:1">
      <c r="A152" s="30" t="s">
        <v>65</v>
      </c>
    </row>
    <row r="153" spans="1:1">
      <c r="A153" s="30" t="s">
        <v>11372</v>
      </c>
    </row>
    <row r="154" spans="1:1">
      <c r="A154" s="30"/>
    </row>
    <row r="155" spans="1:1">
      <c r="A155" s="30" t="s">
        <v>65</v>
      </c>
    </row>
    <row r="156" spans="1:1">
      <c r="A156" s="30" t="s">
        <v>11373</v>
      </c>
    </row>
    <row r="157" spans="1:1">
      <c r="A157" s="30"/>
    </row>
    <row r="158" spans="1:1">
      <c r="A158" s="30" t="s">
        <v>11374</v>
      </c>
    </row>
    <row r="159" spans="1:1">
      <c r="A159" s="30"/>
    </row>
    <row r="160" spans="1:1">
      <c r="A160" s="30" t="s">
        <v>11375</v>
      </c>
    </row>
    <row r="161" spans="1:1">
      <c r="A161" s="30"/>
    </row>
    <row r="162" spans="1:1">
      <c r="A162" s="30" t="s">
        <v>11376</v>
      </c>
    </row>
    <row r="163" spans="1:1">
      <c r="A163" s="30"/>
    </row>
    <row r="164" spans="1:1">
      <c r="A164" s="30" t="s">
        <v>11377</v>
      </c>
    </row>
    <row r="165" spans="1:1">
      <c r="A165" s="30"/>
    </row>
    <row r="166" spans="1:1">
      <c r="A166" s="30" t="s">
        <v>11378</v>
      </c>
    </row>
    <row r="167" spans="1:1">
      <c r="A167" s="30"/>
    </row>
    <row r="168" spans="1:1">
      <c r="A168" s="30" t="s">
        <v>11379</v>
      </c>
    </row>
    <row r="169" spans="1:1">
      <c r="A169" s="30"/>
    </row>
    <row r="170" spans="1:1">
      <c r="A170" s="30" t="s">
        <v>11380</v>
      </c>
    </row>
    <row r="171" spans="1:1">
      <c r="A171" s="30"/>
    </row>
    <row r="172" spans="1:1">
      <c r="A172" s="30" t="s">
        <v>11381</v>
      </c>
    </row>
    <row r="173" spans="1:1">
      <c r="A173" s="30"/>
    </row>
    <row r="174" spans="1:1">
      <c r="A174" s="30" t="s">
        <v>11382</v>
      </c>
    </row>
    <row r="175" spans="1:1">
      <c r="A175" s="30"/>
    </row>
    <row r="176" spans="1:1">
      <c r="A176" s="30" t="s">
        <v>11383</v>
      </c>
    </row>
    <row r="177" spans="1:1">
      <c r="A177" s="30"/>
    </row>
    <row r="178" spans="1:1">
      <c r="A178" s="30" t="s">
        <v>11384</v>
      </c>
    </row>
    <row r="179" spans="1:1">
      <c r="A179" s="30"/>
    </row>
    <row r="180" spans="1:1">
      <c r="A180" s="30" t="s">
        <v>11385</v>
      </c>
    </row>
    <row r="181" spans="1:1">
      <c r="A181" s="30"/>
    </row>
    <row r="182" spans="1:1">
      <c r="A182" s="30" t="s">
        <v>11386</v>
      </c>
    </row>
    <row r="183" spans="1:1">
      <c r="A183" s="30"/>
    </row>
    <row r="184" spans="1:1">
      <c r="A184" s="30" t="s">
        <v>11387</v>
      </c>
    </row>
    <row r="185" spans="1:1">
      <c r="A185" s="30"/>
    </row>
    <row r="186" spans="1:1">
      <c r="A186" s="30" t="s">
        <v>11388</v>
      </c>
    </row>
    <row r="187" spans="1:1">
      <c r="A187" s="30"/>
    </row>
    <row r="188" spans="1:1">
      <c r="A188" s="30" t="s">
        <v>11389</v>
      </c>
    </row>
    <row r="189" spans="1:1">
      <c r="A189" s="30"/>
    </row>
    <row r="190" spans="1:1">
      <c r="A190" s="30" t="s">
        <v>11390</v>
      </c>
    </row>
    <row r="191" spans="1:1">
      <c r="A191" s="30"/>
    </row>
    <row r="192" spans="1:1">
      <c r="A192" s="30" t="s">
        <v>11391</v>
      </c>
    </row>
    <row r="193" spans="1:1">
      <c r="A193" s="30"/>
    </row>
    <row r="194" spans="1:1">
      <c r="A194" s="30" t="s">
        <v>11392</v>
      </c>
    </row>
    <row r="195" spans="1:1">
      <c r="A195" s="30"/>
    </row>
    <row r="196" spans="1:1">
      <c r="A196" s="30" t="s">
        <v>11393</v>
      </c>
    </row>
    <row r="197" spans="1:1">
      <c r="A197" s="30"/>
    </row>
    <row r="198" spans="1:1">
      <c r="A198" s="30" t="s">
        <v>11394</v>
      </c>
    </row>
    <row r="199" spans="1:1">
      <c r="A199" s="30"/>
    </row>
    <row r="200" spans="1:1">
      <c r="A200" s="30" t="s">
        <v>11395</v>
      </c>
    </row>
    <row r="201" spans="1:1">
      <c r="A201" s="30" t="s">
        <v>2595</v>
      </c>
    </row>
    <row r="202" spans="1:1">
      <c r="A202" s="30" t="s">
        <v>2596</v>
      </c>
    </row>
    <row r="203" spans="1:1">
      <c r="A203" s="30" t="s">
        <v>2597</v>
      </c>
    </row>
    <row r="204" spans="1:1">
      <c r="A204" s="30" t="s">
        <v>4613</v>
      </c>
    </row>
    <row r="205" spans="1:1">
      <c r="A205" s="30"/>
    </row>
    <row r="206" spans="1:1">
      <c r="A206" s="30"/>
    </row>
    <row r="207" spans="1:1">
      <c r="A207" s="30" t="s">
        <v>11396</v>
      </c>
    </row>
    <row r="208" spans="1:1">
      <c r="A208" s="30"/>
    </row>
    <row r="209" spans="1:1">
      <c r="A209" s="30" t="s">
        <v>11397</v>
      </c>
    </row>
    <row r="210" spans="1:1">
      <c r="A210" s="30"/>
    </row>
    <row r="211" spans="1:1">
      <c r="A211" s="30" t="s">
        <v>11398</v>
      </c>
    </row>
    <row r="212" spans="1:1">
      <c r="A212" s="30"/>
    </row>
    <row r="213" spans="1:1">
      <c r="A213" s="30" t="s">
        <v>11399</v>
      </c>
    </row>
    <row r="214" spans="1:1">
      <c r="A214" s="30"/>
    </row>
    <row r="215" spans="1:1">
      <c r="A215" s="30" t="s">
        <v>11400</v>
      </c>
    </row>
    <row r="216" spans="1:1">
      <c r="A216" s="30"/>
    </row>
    <row r="217" spans="1:1">
      <c r="A217" s="30" t="s">
        <v>11401</v>
      </c>
    </row>
    <row r="218" spans="1:1">
      <c r="A218" s="30"/>
    </row>
    <row r="219" spans="1:1">
      <c r="A219" s="30" t="s">
        <v>65</v>
      </c>
    </row>
    <row r="220" spans="1:1">
      <c r="A220" s="30" t="s">
        <v>11402</v>
      </c>
    </row>
    <row r="221" spans="1:1">
      <c r="A221" s="30"/>
    </row>
    <row r="222" spans="1:1">
      <c r="A222" s="30" t="s">
        <v>65</v>
      </c>
    </row>
    <row r="223" spans="1:1">
      <c r="A223" s="30" t="s">
        <v>11403</v>
      </c>
    </row>
    <row r="224" spans="1:1">
      <c r="A224" s="30"/>
    </row>
    <row r="225" spans="1:1">
      <c r="A225" s="30" t="s">
        <v>65</v>
      </c>
    </row>
    <row r="226" spans="1:1">
      <c r="A226" s="30" t="s">
        <v>11404</v>
      </c>
    </row>
    <row r="227" spans="1:1">
      <c r="A227" s="30"/>
    </row>
    <row r="228" spans="1:1">
      <c r="A228" s="30" t="s">
        <v>65</v>
      </c>
    </row>
    <row r="229" spans="1:1">
      <c r="A229" s="30" t="s">
        <v>11405</v>
      </c>
    </row>
    <row r="230" spans="1:1">
      <c r="A230" s="30"/>
    </row>
    <row r="231" spans="1:1">
      <c r="A231" s="30" t="s">
        <v>65</v>
      </c>
    </row>
    <row r="232" spans="1:1">
      <c r="A232" s="30" t="s">
        <v>11406</v>
      </c>
    </row>
    <row r="233" spans="1:1">
      <c r="A233" s="30"/>
    </row>
    <row r="234" spans="1:1">
      <c r="A234" s="30" t="s">
        <v>65</v>
      </c>
    </row>
    <row r="235" spans="1:1">
      <c r="A235" s="30" t="s">
        <v>11407</v>
      </c>
    </row>
    <row r="236" spans="1:1">
      <c r="A236" s="30"/>
    </row>
    <row r="237" spans="1:1">
      <c r="A237" s="30" t="s">
        <v>11408</v>
      </c>
    </row>
    <row r="238" spans="1:1">
      <c r="A238" s="30"/>
    </row>
    <row r="239" spans="1:1">
      <c r="A239" s="30" t="s">
        <v>11409</v>
      </c>
    </row>
    <row r="240" spans="1:1">
      <c r="A240" s="30"/>
    </row>
    <row r="241" spans="1:1">
      <c r="A241" s="30" t="s">
        <v>11410</v>
      </c>
    </row>
    <row r="242" spans="1:1">
      <c r="A242" s="30"/>
    </row>
    <row r="243" spans="1:1">
      <c r="A243" s="30" t="s">
        <v>11411</v>
      </c>
    </row>
    <row r="244" spans="1:1">
      <c r="A244" s="30"/>
    </row>
    <row r="245" spans="1:1">
      <c r="A245" s="30" t="s">
        <v>11412</v>
      </c>
    </row>
    <row r="246" spans="1:1">
      <c r="A246" s="30"/>
    </row>
    <row r="247" spans="1:1">
      <c r="A247" s="30" t="s">
        <v>11413</v>
      </c>
    </row>
    <row r="248" spans="1:1">
      <c r="A248" s="30"/>
    </row>
    <row r="249" spans="1:1">
      <c r="A249" s="30" t="s">
        <v>11414</v>
      </c>
    </row>
    <row r="250" spans="1:1">
      <c r="A250" s="30"/>
    </row>
    <row r="251" spans="1:1">
      <c r="A251" s="30" t="s">
        <v>11415</v>
      </c>
    </row>
    <row r="252" spans="1:1">
      <c r="A252" s="30"/>
    </row>
    <row r="253" spans="1:1">
      <c r="A253" s="30" t="s">
        <v>11416</v>
      </c>
    </row>
    <row r="254" spans="1:1">
      <c r="A254" s="30"/>
    </row>
    <row r="255" spans="1:1">
      <c r="A255" s="30" t="s">
        <v>11417</v>
      </c>
    </row>
    <row r="256" spans="1:1">
      <c r="A256" s="30"/>
    </row>
    <row r="257" spans="1:1">
      <c r="A257" s="30" t="s">
        <v>11418</v>
      </c>
    </row>
    <row r="258" spans="1:1">
      <c r="A258" s="30"/>
    </row>
    <row r="259" spans="1:1">
      <c r="A259" s="30" t="s">
        <v>11419</v>
      </c>
    </row>
    <row r="260" spans="1:1">
      <c r="A260" s="30"/>
    </row>
    <row r="261" spans="1:1">
      <c r="A261" s="30" t="s">
        <v>11420</v>
      </c>
    </row>
    <row r="262" spans="1:1">
      <c r="A262" s="30"/>
    </row>
    <row r="263" spans="1:1">
      <c r="A263" s="30" t="s">
        <v>11421</v>
      </c>
    </row>
    <row r="264" spans="1:1">
      <c r="A264" s="30"/>
    </row>
    <row r="265" spans="1:1">
      <c r="A265" s="30"/>
    </row>
    <row r="266" spans="1:1">
      <c r="A266" s="30" t="s">
        <v>11422</v>
      </c>
    </row>
    <row r="267" spans="1:1">
      <c r="A267" s="30" t="s">
        <v>2595</v>
      </c>
    </row>
    <row r="268" spans="1:1">
      <c r="A268" s="30" t="s">
        <v>2596</v>
      </c>
    </row>
    <row r="269" spans="1:1">
      <c r="A269" s="30" t="s">
        <v>2597</v>
      </c>
    </row>
    <row r="270" spans="1:1">
      <c r="A270" s="30" t="s">
        <v>4613</v>
      </c>
    </row>
    <row r="271" spans="1:1">
      <c r="A271" s="30"/>
    </row>
    <row r="272" spans="1:1">
      <c r="A272" s="30" t="s">
        <v>11423</v>
      </c>
    </row>
    <row r="273" spans="1:1">
      <c r="A273" s="30"/>
    </row>
    <row r="274" spans="1:1">
      <c r="A274" s="30" t="s">
        <v>11424</v>
      </c>
    </row>
    <row r="275" spans="1:1">
      <c r="A275" s="30"/>
    </row>
    <row r="276" spans="1:1">
      <c r="A276" s="30" t="s">
        <v>11425</v>
      </c>
    </row>
    <row r="277" spans="1:1">
      <c r="A277" s="30"/>
    </row>
    <row r="278" spans="1:1">
      <c r="A278" s="30" t="s">
        <v>11426</v>
      </c>
    </row>
    <row r="279" spans="1:1">
      <c r="A279" s="30"/>
    </row>
    <row r="280" spans="1:1">
      <c r="A280" s="30" t="s">
        <v>11427</v>
      </c>
    </row>
    <row r="281" spans="1:1">
      <c r="A281" s="30"/>
    </row>
    <row r="282" spans="1:1">
      <c r="A282" s="30" t="s">
        <v>11428</v>
      </c>
    </row>
    <row r="283" spans="1:1">
      <c r="A283" s="30"/>
    </row>
    <row r="284" spans="1:1">
      <c r="A284" s="30" t="s">
        <v>11429</v>
      </c>
    </row>
    <row r="285" spans="1:1">
      <c r="A285" s="30"/>
    </row>
    <row r="286" spans="1:1">
      <c r="A286" s="30" t="s">
        <v>11430</v>
      </c>
    </row>
    <row r="287" spans="1:1">
      <c r="A287" s="30"/>
    </row>
    <row r="288" spans="1:1">
      <c r="A288" s="30" t="s">
        <v>11431</v>
      </c>
    </row>
    <row r="289" spans="1:1">
      <c r="A289" s="30"/>
    </row>
    <row r="290" spans="1:1">
      <c r="A290" s="30" t="s">
        <v>11432</v>
      </c>
    </row>
    <row r="291" spans="1:1">
      <c r="A291" s="30"/>
    </row>
    <row r="292" spans="1:1">
      <c r="A292" s="30" t="s">
        <v>11433</v>
      </c>
    </row>
    <row r="293" spans="1:1">
      <c r="A293" s="30"/>
    </row>
    <row r="294" spans="1:1">
      <c r="A294" s="30" t="s">
        <v>11434</v>
      </c>
    </row>
    <row r="295" spans="1:1">
      <c r="A295" s="30"/>
    </row>
    <row r="296" spans="1:1">
      <c r="A296" s="30" t="s">
        <v>11435</v>
      </c>
    </row>
    <row r="297" spans="1:1">
      <c r="A297" s="30"/>
    </row>
    <row r="298" spans="1:1">
      <c r="A298" s="30" t="s">
        <v>11436</v>
      </c>
    </row>
    <row r="299" spans="1:1">
      <c r="A299" s="30"/>
    </row>
    <row r="300" spans="1:1">
      <c r="A300" s="30" t="s">
        <v>11437</v>
      </c>
    </row>
    <row r="301" spans="1:1">
      <c r="A301" s="30"/>
    </row>
    <row r="302" spans="1:1">
      <c r="A302" s="30" t="s">
        <v>11438</v>
      </c>
    </row>
    <row r="303" spans="1:1">
      <c r="A303" s="30"/>
    </row>
    <row r="304" spans="1:1">
      <c r="A304" s="30" t="s">
        <v>65</v>
      </c>
    </row>
    <row r="305" spans="1:1">
      <c r="A305" s="30" t="s">
        <v>11439</v>
      </c>
    </row>
    <row r="306" spans="1:1">
      <c r="A306" s="30"/>
    </row>
    <row r="307" spans="1:1">
      <c r="A307" s="30" t="s">
        <v>65</v>
      </c>
    </row>
    <row r="308" spans="1:1">
      <c r="A308" s="30" t="s">
        <v>11440</v>
      </c>
    </row>
    <row r="309" spans="1:1">
      <c r="A309" s="30"/>
    </row>
    <row r="310" spans="1:1">
      <c r="A310" s="30" t="s">
        <v>11441</v>
      </c>
    </row>
    <row r="311" spans="1:1">
      <c r="A311" s="30"/>
    </row>
    <row r="312" spans="1:1">
      <c r="A312" s="30" t="s">
        <v>11442</v>
      </c>
    </row>
    <row r="313" spans="1:1">
      <c r="A313" s="30"/>
    </row>
    <row r="314" spans="1:1">
      <c r="A314" s="30" t="s">
        <v>65</v>
      </c>
    </row>
    <row r="315" spans="1:1">
      <c r="A315" s="30" t="s">
        <v>11443</v>
      </c>
    </row>
    <row r="316" spans="1:1">
      <c r="A316" s="30"/>
    </row>
    <row r="317" spans="1:1">
      <c r="A317" s="30" t="s">
        <v>65</v>
      </c>
    </row>
    <row r="318" spans="1:1">
      <c r="A318" s="30" t="s">
        <v>326</v>
      </c>
    </row>
    <row r="319" spans="1:1">
      <c r="A319" s="30" t="s">
        <v>11444</v>
      </c>
    </row>
    <row r="320" spans="1:1">
      <c r="A320" s="30"/>
    </row>
    <row r="321" spans="1:1">
      <c r="A321" s="30" t="s">
        <v>65</v>
      </c>
    </row>
    <row r="322" spans="1:1">
      <c r="A322" s="30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2936-F77F-47AD-809E-FC235581D68C}">
  <dimension ref="A1:L284"/>
  <sheetViews>
    <sheetView topLeftCell="A259" workbookViewId="0">
      <selection activeCell="L230" sqref="L230"/>
    </sheetView>
  </sheetViews>
  <sheetFormatPr defaultRowHeight="14.4"/>
  <sheetData>
    <row r="1" spans="1:1">
      <c r="A1" s="37"/>
    </row>
    <row r="2" spans="1:1">
      <c r="A2" s="37" t="s">
        <v>11194</v>
      </c>
    </row>
    <row r="3" spans="1:1">
      <c r="A3" s="37" t="s">
        <v>11195</v>
      </c>
    </row>
    <row r="4" spans="1:1">
      <c r="A4" s="37" t="s">
        <v>11196</v>
      </c>
    </row>
    <row r="5" spans="1:1">
      <c r="A5" s="37" t="s">
        <v>11197</v>
      </c>
    </row>
    <row r="6" spans="1:1">
      <c r="A6" s="37" t="s">
        <v>11198</v>
      </c>
    </row>
    <row r="7" spans="1:1">
      <c r="A7" s="37"/>
    </row>
    <row r="8" spans="1:1">
      <c r="A8" s="37" t="s">
        <v>11199</v>
      </c>
    </row>
    <row r="9" spans="1:1">
      <c r="A9" s="37"/>
    </row>
    <row r="10" spans="1:1">
      <c r="A10" s="37" t="s">
        <v>11200</v>
      </c>
    </row>
    <row r="11" spans="1:1">
      <c r="A11" s="37"/>
    </row>
    <row r="12" spans="1:1">
      <c r="A12" s="37" t="s">
        <v>11201</v>
      </c>
    </row>
    <row r="13" spans="1:1">
      <c r="A13" s="37" t="s">
        <v>11202</v>
      </c>
    </row>
    <row r="14" spans="1:1">
      <c r="A14" s="37"/>
    </row>
    <row r="15" spans="1:1">
      <c r="A15" s="37" t="s">
        <v>11201</v>
      </c>
    </row>
    <row r="16" spans="1:1">
      <c r="A16" s="37" t="s">
        <v>11203</v>
      </c>
    </row>
    <row r="17" spans="1:1">
      <c r="A17" s="37"/>
    </row>
    <row r="18" spans="1:1">
      <c r="A18" s="37" t="s">
        <v>11204</v>
      </c>
    </row>
    <row r="19" spans="1:1">
      <c r="A19" s="37"/>
    </row>
    <row r="20" spans="1:1">
      <c r="A20" s="37" t="s">
        <v>11205</v>
      </c>
    </row>
    <row r="21" spans="1:1">
      <c r="A21" s="37"/>
    </row>
    <row r="22" spans="1:1">
      <c r="A22" s="37" t="s">
        <v>11206</v>
      </c>
    </row>
    <row r="23" spans="1:1">
      <c r="A23" s="37"/>
    </row>
    <row r="24" spans="1:1">
      <c r="A24" s="37" t="s">
        <v>11207</v>
      </c>
    </row>
    <row r="25" spans="1:1">
      <c r="A25" s="37"/>
    </row>
    <row r="26" spans="1:1">
      <c r="A26" s="37" t="s">
        <v>11208</v>
      </c>
    </row>
    <row r="27" spans="1:1">
      <c r="A27" s="37"/>
    </row>
    <row r="28" spans="1:1">
      <c r="A28" s="37" t="s">
        <v>11209</v>
      </c>
    </row>
    <row r="29" spans="1:1">
      <c r="A29" s="37"/>
    </row>
    <row r="30" spans="1:1">
      <c r="A30" s="37" t="s">
        <v>11210</v>
      </c>
    </row>
    <row r="31" spans="1:1">
      <c r="A31" s="37"/>
    </row>
    <row r="32" spans="1:1">
      <c r="A32" s="37" t="s">
        <v>11201</v>
      </c>
    </row>
    <row r="33" spans="1:1">
      <c r="A33" s="37" t="s">
        <v>11211</v>
      </c>
    </row>
    <row r="34" spans="1:1">
      <c r="A34" s="37"/>
    </row>
    <row r="35" spans="1:1">
      <c r="A35" s="37" t="s">
        <v>11201</v>
      </c>
    </row>
    <row r="36" spans="1:1">
      <c r="A36" s="37" t="s">
        <v>11212</v>
      </c>
    </row>
    <row r="37" spans="1:1">
      <c r="A37" s="37"/>
    </row>
    <row r="38" spans="1:1">
      <c r="A38" s="37" t="s">
        <v>11213</v>
      </c>
    </row>
    <row r="39" spans="1:1">
      <c r="A39" s="37"/>
    </row>
    <row r="40" spans="1:1">
      <c r="A40" s="37" t="s">
        <v>11214</v>
      </c>
    </row>
    <row r="41" spans="1:1">
      <c r="A41" s="37"/>
    </row>
    <row r="42" spans="1:1">
      <c r="A42" s="37" t="s">
        <v>11215</v>
      </c>
    </row>
    <row r="43" spans="1:1">
      <c r="A43" s="37"/>
    </row>
    <row r="44" spans="1:1">
      <c r="A44" s="37" t="s">
        <v>11201</v>
      </c>
    </row>
    <row r="45" spans="1:1">
      <c r="A45" s="37" t="s">
        <v>11216</v>
      </c>
    </row>
    <row r="46" spans="1:1">
      <c r="A46" s="37"/>
    </row>
    <row r="47" spans="1:1">
      <c r="A47" s="37" t="s">
        <v>11201</v>
      </c>
    </row>
    <row r="48" spans="1:1">
      <c r="A48" s="37" t="s">
        <v>11217</v>
      </c>
    </row>
    <row r="49" spans="1:1">
      <c r="A49" s="37"/>
    </row>
    <row r="50" spans="1:1">
      <c r="A50" s="37" t="s">
        <v>11218</v>
      </c>
    </row>
    <row r="51" spans="1:1">
      <c r="A51" s="37"/>
    </row>
    <row r="52" spans="1:1">
      <c r="A52" s="37" t="s">
        <v>11219</v>
      </c>
    </row>
    <row r="53" spans="1:1">
      <c r="A53" s="37"/>
    </row>
    <row r="54" spans="1:1">
      <c r="A54" s="37" t="s">
        <v>11201</v>
      </c>
    </row>
    <row r="55" spans="1:1">
      <c r="A55" s="37" t="s">
        <v>11220</v>
      </c>
    </row>
    <row r="56" spans="1:1">
      <c r="A56" s="37"/>
    </row>
    <row r="57" spans="1:1">
      <c r="A57" s="37" t="s">
        <v>11201</v>
      </c>
    </row>
    <row r="58" spans="1:1">
      <c r="A58" s="37" t="s">
        <v>11221</v>
      </c>
    </row>
    <row r="59" spans="1:1">
      <c r="A59" s="37"/>
    </row>
    <row r="60" spans="1:1">
      <c r="A60" s="37" t="s">
        <v>11201</v>
      </c>
    </row>
    <row r="61" spans="1:1">
      <c r="A61" s="37" t="s">
        <v>11222</v>
      </c>
    </row>
    <row r="62" spans="1:1">
      <c r="A62" s="37"/>
    </row>
    <row r="63" spans="1:1">
      <c r="A63" s="37" t="s">
        <v>11201</v>
      </c>
    </row>
    <row r="64" spans="1:1">
      <c r="A64" s="37" t="s">
        <v>11223</v>
      </c>
    </row>
    <row r="65" spans="1:1">
      <c r="A65" s="37"/>
    </row>
    <row r="66" spans="1:1">
      <c r="A66" s="37" t="s">
        <v>11201</v>
      </c>
    </row>
    <row r="67" spans="1:1">
      <c r="A67" s="37"/>
    </row>
    <row r="68" spans="1:1">
      <c r="A68" s="37" t="s">
        <v>11224</v>
      </c>
    </row>
    <row r="69" spans="1:1">
      <c r="A69" s="37" t="s">
        <v>11195</v>
      </c>
    </row>
    <row r="70" spans="1:1">
      <c r="A70" s="37" t="s">
        <v>11196</v>
      </c>
    </row>
    <row r="71" spans="1:1">
      <c r="A71" s="37" t="s">
        <v>11197</v>
      </c>
    </row>
    <row r="72" spans="1:1">
      <c r="A72" s="37" t="s">
        <v>11198</v>
      </c>
    </row>
    <row r="73" spans="1:1">
      <c r="A73" s="37"/>
    </row>
    <row r="74" spans="1:1">
      <c r="A74" s="37" t="s">
        <v>11225</v>
      </c>
    </row>
    <row r="75" spans="1:1">
      <c r="A75" s="37"/>
    </row>
    <row r="76" spans="1:1">
      <c r="A76" s="37" t="s">
        <v>11201</v>
      </c>
    </row>
    <row r="77" spans="1:1">
      <c r="A77" s="37" t="s">
        <v>11226</v>
      </c>
    </row>
    <row r="78" spans="1:1">
      <c r="A78" s="37"/>
    </row>
    <row r="79" spans="1:1">
      <c r="A79" s="37" t="s">
        <v>11227</v>
      </c>
    </row>
    <row r="80" spans="1:1">
      <c r="A80" s="37"/>
    </row>
    <row r="81" spans="1:1">
      <c r="A81" s="37" t="s">
        <v>11228</v>
      </c>
    </row>
    <row r="82" spans="1:1">
      <c r="A82" s="37"/>
    </row>
    <row r="83" spans="1:1">
      <c r="A83" s="37" t="s">
        <v>11229</v>
      </c>
    </row>
    <row r="84" spans="1:1">
      <c r="A84" s="37"/>
    </row>
    <row r="85" spans="1:1">
      <c r="A85" s="37" t="s">
        <v>11230</v>
      </c>
    </row>
    <row r="86" spans="1:1">
      <c r="A86" s="37"/>
    </row>
    <row r="87" spans="1:1">
      <c r="A87" s="37" t="s">
        <v>11231</v>
      </c>
    </row>
    <row r="88" spans="1:1">
      <c r="A88" s="37"/>
    </row>
    <row r="89" spans="1:1">
      <c r="A89" s="37" t="s">
        <v>11232</v>
      </c>
    </row>
    <row r="90" spans="1:1">
      <c r="A90" s="37"/>
    </row>
    <row r="91" spans="1:1">
      <c r="A91" s="37" t="s">
        <v>11233</v>
      </c>
    </row>
    <row r="92" spans="1:1">
      <c r="A92" s="37"/>
    </row>
    <row r="93" spans="1:1">
      <c r="A93" s="37" t="s">
        <v>11201</v>
      </c>
    </row>
    <row r="94" spans="1:1">
      <c r="A94" s="37" t="s">
        <v>11234</v>
      </c>
    </row>
    <row r="95" spans="1:1">
      <c r="A95" s="37"/>
    </row>
    <row r="96" spans="1:1">
      <c r="A96" s="37" t="s">
        <v>11201</v>
      </c>
    </row>
    <row r="97" spans="1:1">
      <c r="A97" s="37" t="s">
        <v>11235</v>
      </c>
    </row>
    <row r="98" spans="1:1">
      <c r="A98" s="37"/>
    </row>
    <row r="99" spans="1:1">
      <c r="A99" s="37" t="s">
        <v>11236</v>
      </c>
    </row>
    <row r="100" spans="1:1">
      <c r="A100" s="37"/>
    </row>
    <row r="101" spans="1:1">
      <c r="A101" s="37" t="s">
        <v>11237</v>
      </c>
    </row>
    <row r="102" spans="1:1">
      <c r="A102" s="37"/>
    </row>
    <row r="103" spans="1:1">
      <c r="A103" s="37" t="s">
        <v>11201</v>
      </c>
    </row>
    <row r="104" spans="1:1">
      <c r="A104" s="37" t="s">
        <v>11238</v>
      </c>
    </row>
    <row r="105" spans="1:1">
      <c r="A105" s="37"/>
    </row>
    <row r="106" spans="1:1">
      <c r="A106" s="37" t="s">
        <v>11201</v>
      </c>
    </row>
    <row r="107" spans="1:1">
      <c r="A107" s="37" t="s">
        <v>11239</v>
      </c>
    </row>
    <row r="108" spans="1:1">
      <c r="A108" s="37"/>
    </row>
    <row r="109" spans="1:1">
      <c r="A109" s="37" t="s">
        <v>11240</v>
      </c>
    </row>
    <row r="110" spans="1:1">
      <c r="A110" s="37"/>
    </row>
    <row r="111" spans="1:1">
      <c r="A111" s="37" t="s">
        <v>11241</v>
      </c>
    </row>
    <row r="112" spans="1:1">
      <c r="A112" s="37"/>
    </row>
    <row r="113" spans="1:1">
      <c r="A113" s="37" t="s">
        <v>11242</v>
      </c>
    </row>
    <row r="114" spans="1:1">
      <c r="A114" s="37"/>
    </row>
    <row r="115" spans="1:1">
      <c r="A115" s="37" t="s">
        <v>11243</v>
      </c>
    </row>
    <row r="116" spans="1:1">
      <c r="A116" s="37"/>
    </row>
    <row r="117" spans="1:1">
      <c r="A117" s="37" t="s">
        <v>11201</v>
      </c>
    </row>
    <row r="118" spans="1:1">
      <c r="A118" s="37" t="s">
        <v>11244</v>
      </c>
    </row>
    <row r="119" spans="1:1">
      <c r="A119" s="37"/>
    </row>
    <row r="120" spans="1:1">
      <c r="A120" s="37" t="s">
        <v>11201</v>
      </c>
    </row>
    <row r="121" spans="1:1">
      <c r="A121" s="37" t="s">
        <v>11245</v>
      </c>
    </row>
    <row r="122" spans="1:1">
      <c r="A122" s="37"/>
    </row>
    <row r="123" spans="1:1">
      <c r="A123" s="37" t="s">
        <v>11201</v>
      </c>
    </row>
    <row r="124" spans="1:1">
      <c r="A124" s="37" t="s">
        <v>11246</v>
      </c>
    </row>
    <row r="125" spans="1:1">
      <c r="A125" s="37"/>
    </row>
    <row r="126" spans="1:1">
      <c r="A126" s="37" t="s">
        <v>11201</v>
      </c>
    </row>
    <row r="127" spans="1:1">
      <c r="A127" s="37" t="s">
        <v>11247</v>
      </c>
    </row>
    <row r="128" spans="1:1">
      <c r="A128" s="37"/>
    </row>
    <row r="129" spans="1:1">
      <c r="A129" s="37" t="s">
        <v>11248</v>
      </c>
    </row>
    <row r="130" spans="1:1">
      <c r="A130" s="37"/>
    </row>
    <row r="131" spans="1:1">
      <c r="A131" s="37" t="s">
        <v>11249</v>
      </c>
    </row>
    <row r="132" spans="1:1">
      <c r="A132" s="37"/>
    </row>
    <row r="133" spans="1:1">
      <c r="A133" s="37"/>
    </row>
    <row r="134" spans="1:1">
      <c r="A134" s="37" t="s">
        <v>11250</v>
      </c>
    </row>
    <row r="135" spans="1:1">
      <c r="A135" s="37" t="s">
        <v>11195</v>
      </c>
    </row>
    <row r="136" spans="1:1">
      <c r="A136" s="37" t="s">
        <v>11196</v>
      </c>
    </row>
    <row r="137" spans="1:1">
      <c r="A137" s="37" t="s">
        <v>11197</v>
      </c>
    </row>
    <row r="138" spans="1:1">
      <c r="A138" s="37" t="s">
        <v>11198</v>
      </c>
    </row>
    <row r="139" spans="1:1">
      <c r="A139" s="37"/>
    </row>
    <row r="140" spans="1:1">
      <c r="A140" s="37" t="s">
        <v>11251</v>
      </c>
    </row>
    <row r="141" spans="1:1">
      <c r="A141" s="37"/>
    </row>
    <row r="142" spans="1:1">
      <c r="A142" s="37" t="s">
        <v>11252</v>
      </c>
    </row>
    <row r="143" spans="1:1">
      <c r="A143" s="37"/>
    </row>
    <row r="144" spans="1:1">
      <c r="A144" s="37" t="s">
        <v>11201</v>
      </c>
    </row>
    <row r="145" spans="1:1">
      <c r="A145" s="37" t="s">
        <v>11253</v>
      </c>
    </row>
    <row r="146" spans="1:1">
      <c r="A146" s="37"/>
    </row>
    <row r="147" spans="1:1">
      <c r="A147" s="37" t="s">
        <v>11201</v>
      </c>
    </row>
    <row r="148" spans="1:1">
      <c r="A148" s="37" t="s">
        <v>11254</v>
      </c>
    </row>
    <row r="149" spans="1:1">
      <c r="A149" s="37"/>
    </row>
    <row r="150" spans="1:1">
      <c r="A150" s="37" t="s">
        <v>11255</v>
      </c>
    </row>
    <row r="151" spans="1:1">
      <c r="A151" s="37"/>
    </row>
    <row r="152" spans="1:1">
      <c r="A152" s="37" t="s">
        <v>11201</v>
      </c>
    </row>
    <row r="153" spans="1:1">
      <c r="A153" s="37" t="s">
        <v>11256</v>
      </c>
    </row>
    <row r="154" spans="1:1">
      <c r="A154" s="37"/>
    </row>
    <row r="155" spans="1:1">
      <c r="A155" s="37" t="s">
        <v>11201</v>
      </c>
    </row>
    <row r="156" spans="1:1">
      <c r="A156" s="37" t="s">
        <v>11257</v>
      </c>
    </row>
    <row r="157" spans="1:1">
      <c r="A157" s="37"/>
    </row>
    <row r="158" spans="1:1">
      <c r="A158" s="37" t="s">
        <v>11258</v>
      </c>
    </row>
    <row r="159" spans="1:1">
      <c r="A159" s="37"/>
    </row>
    <row r="160" spans="1:1">
      <c r="A160" s="37" t="s">
        <v>11201</v>
      </c>
    </row>
    <row r="161" spans="1:1">
      <c r="A161" s="37" t="s">
        <v>11259</v>
      </c>
    </row>
    <row r="162" spans="1:1">
      <c r="A162" s="37"/>
    </row>
    <row r="163" spans="1:1">
      <c r="A163" s="37" t="s">
        <v>11201</v>
      </c>
    </row>
    <row r="164" spans="1:1">
      <c r="A164" s="37" t="s">
        <v>11260</v>
      </c>
    </row>
    <row r="165" spans="1:1">
      <c r="A165" s="37"/>
    </row>
    <row r="166" spans="1:1">
      <c r="A166" s="37" t="s">
        <v>11261</v>
      </c>
    </row>
    <row r="167" spans="1:1">
      <c r="A167" s="37"/>
    </row>
    <row r="168" spans="1:1">
      <c r="A168" s="37" t="s">
        <v>11262</v>
      </c>
    </row>
    <row r="169" spans="1:1">
      <c r="A169" s="37"/>
    </row>
    <row r="170" spans="1:1">
      <c r="A170" s="37" t="s">
        <v>11263</v>
      </c>
    </row>
    <row r="171" spans="1:1">
      <c r="A171" s="37"/>
    </row>
    <row r="172" spans="1:1">
      <c r="A172" s="37" t="s">
        <v>11264</v>
      </c>
    </row>
    <row r="173" spans="1:1">
      <c r="A173" s="37"/>
    </row>
    <row r="174" spans="1:1">
      <c r="A174" s="37" t="s">
        <v>11265</v>
      </c>
    </row>
    <row r="175" spans="1:1">
      <c r="A175" s="37"/>
    </row>
    <row r="176" spans="1:1">
      <c r="A176" s="37" t="s">
        <v>11266</v>
      </c>
    </row>
    <row r="177" spans="1:1">
      <c r="A177" s="37"/>
    </row>
    <row r="178" spans="1:1">
      <c r="A178" s="37" t="s">
        <v>11267</v>
      </c>
    </row>
    <row r="179" spans="1:1">
      <c r="A179" s="37"/>
    </row>
    <row r="180" spans="1:1">
      <c r="A180" s="37" t="s">
        <v>11268</v>
      </c>
    </row>
    <row r="181" spans="1:1">
      <c r="A181" s="37"/>
    </row>
    <row r="182" spans="1:1">
      <c r="A182" s="37" t="s">
        <v>11269</v>
      </c>
    </row>
    <row r="183" spans="1:1">
      <c r="A183" s="37"/>
    </row>
    <row r="184" spans="1:1">
      <c r="A184" s="37" t="s">
        <v>11270</v>
      </c>
    </row>
    <row r="185" spans="1:1">
      <c r="A185" s="37"/>
    </row>
    <row r="186" spans="1:1">
      <c r="A186" s="37" t="s">
        <v>11271</v>
      </c>
    </row>
    <row r="187" spans="1:1">
      <c r="A187" s="37"/>
    </row>
    <row r="188" spans="1:1">
      <c r="A188" s="37" t="s">
        <v>11272</v>
      </c>
    </row>
    <row r="189" spans="1:1">
      <c r="A189" s="37"/>
    </row>
    <row r="190" spans="1:1">
      <c r="A190" s="37" t="s">
        <v>11273</v>
      </c>
    </row>
    <row r="191" spans="1:1">
      <c r="A191" s="37"/>
    </row>
    <row r="192" spans="1:1">
      <c r="A192" s="37" t="s">
        <v>11274</v>
      </c>
    </row>
    <row r="193" spans="1:1">
      <c r="A193" s="37"/>
    </row>
    <row r="194" spans="1:1">
      <c r="A194" s="37" t="s">
        <v>11275</v>
      </c>
    </row>
    <row r="195" spans="1:1">
      <c r="A195" s="37"/>
    </row>
    <row r="196" spans="1:1">
      <c r="A196" s="37" t="s">
        <v>11276</v>
      </c>
    </row>
    <row r="197" spans="1:1">
      <c r="A197" s="37"/>
    </row>
    <row r="198" spans="1:1">
      <c r="A198" s="37" t="s">
        <v>11277</v>
      </c>
    </row>
    <row r="199" spans="1:1">
      <c r="A199" s="37"/>
    </row>
    <row r="200" spans="1:1">
      <c r="A200" s="37" t="s">
        <v>11278</v>
      </c>
    </row>
    <row r="201" spans="1:1">
      <c r="A201" s="37" t="s">
        <v>11195</v>
      </c>
    </row>
    <row r="202" spans="1:1">
      <c r="A202" s="37" t="s">
        <v>11196</v>
      </c>
    </row>
    <row r="203" spans="1:1">
      <c r="A203" s="37" t="s">
        <v>11197</v>
      </c>
    </row>
    <row r="204" spans="1:1">
      <c r="A204" s="37" t="s">
        <v>11198</v>
      </c>
    </row>
    <row r="205" spans="1:1">
      <c r="A205" s="37"/>
    </row>
    <row r="206" spans="1:1">
      <c r="A206" s="37"/>
    </row>
    <row r="207" spans="1:1">
      <c r="A207" s="37" t="s">
        <v>11279</v>
      </c>
    </row>
    <row r="208" spans="1:1">
      <c r="A208" s="37"/>
    </row>
    <row r="209" spans="1:1">
      <c r="A209" s="37" t="s">
        <v>11280</v>
      </c>
    </row>
    <row r="210" spans="1:1">
      <c r="A210" s="37"/>
    </row>
    <row r="211" spans="1:1">
      <c r="A211" s="37" t="s">
        <v>11281</v>
      </c>
    </row>
    <row r="212" spans="1:1">
      <c r="A212" s="37"/>
    </row>
    <row r="213" spans="1:1">
      <c r="A213" s="37" t="s">
        <v>11282</v>
      </c>
    </row>
    <row r="214" spans="1:1">
      <c r="A214" s="37"/>
    </row>
    <row r="215" spans="1:1">
      <c r="A215" s="37" t="s">
        <v>11283</v>
      </c>
    </row>
    <row r="216" spans="1:1">
      <c r="A216" s="37"/>
    </row>
    <row r="217" spans="1:1">
      <c r="A217" s="37" t="s">
        <v>11284</v>
      </c>
    </row>
    <row r="218" spans="1:1">
      <c r="A218" s="37"/>
    </row>
    <row r="219" spans="1:1">
      <c r="A219" s="37" t="s">
        <v>11285</v>
      </c>
    </row>
    <row r="220" spans="1:1">
      <c r="A220" s="37"/>
    </row>
    <row r="221" spans="1:1">
      <c r="A221" s="37" t="s">
        <v>11286</v>
      </c>
    </row>
    <row r="222" spans="1:1">
      <c r="A222" s="37"/>
    </row>
    <row r="223" spans="1:1">
      <c r="A223" s="37" t="s">
        <v>11287</v>
      </c>
    </row>
    <row r="224" spans="1:1">
      <c r="A224" s="37"/>
    </row>
    <row r="225" spans="1:12">
      <c r="A225" s="37" t="s">
        <v>11201</v>
      </c>
    </row>
    <row r="226" spans="1:12">
      <c r="A226" s="37" t="s">
        <v>11288</v>
      </c>
    </row>
    <row r="227" spans="1:12">
      <c r="A227" s="37"/>
    </row>
    <row r="228" spans="1:12">
      <c r="A228" s="37" t="s">
        <v>11201</v>
      </c>
    </row>
    <row r="229" spans="1:12">
      <c r="A229" s="37" t="s">
        <v>11289</v>
      </c>
    </row>
    <row r="230" spans="1:12">
      <c r="A230" s="37"/>
      <c r="L230" t="s">
        <v>11311</v>
      </c>
    </row>
    <row r="231" spans="1:12">
      <c r="A231" s="37" t="s">
        <v>11290</v>
      </c>
    </row>
    <row r="232" spans="1:12">
      <c r="A232" s="37"/>
    </row>
    <row r="233" spans="1:12">
      <c r="A233" s="37" t="s">
        <v>11291</v>
      </c>
    </row>
    <row r="234" spans="1:12">
      <c r="A234" s="37"/>
    </row>
    <row r="235" spans="1:12">
      <c r="A235" s="37" t="s">
        <v>11292</v>
      </c>
    </row>
    <row r="236" spans="1:12">
      <c r="A236" s="37"/>
    </row>
    <row r="237" spans="1:12">
      <c r="A237" s="37" t="s">
        <v>11293</v>
      </c>
    </row>
    <row r="238" spans="1:12">
      <c r="A238" s="37"/>
    </row>
    <row r="239" spans="1:12">
      <c r="A239" s="37" t="s">
        <v>11201</v>
      </c>
    </row>
    <row r="240" spans="1:12">
      <c r="A240" s="37" t="s">
        <v>11294</v>
      </c>
    </row>
    <row r="241" spans="1:1">
      <c r="A241" s="37"/>
    </row>
    <row r="242" spans="1:1">
      <c r="A242" s="37" t="s">
        <v>11201</v>
      </c>
    </row>
    <row r="243" spans="1:1">
      <c r="A243" s="37" t="s">
        <v>11295</v>
      </c>
    </row>
    <row r="244" spans="1:1">
      <c r="A244" s="37"/>
    </row>
    <row r="245" spans="1:1">
      <c r="A245" s="37" t="s">
        <v>11296</v>
      </c>
    </row>
    <row r="246" spans="1:1">
      <c r="A246" s="37"/>
    </row>
    <row r="247" spans="1:1">
      <c r="A247" s="37" t="s">
        <v>11297</v>
      </c>
    </row>
    <row r="248" spans="1:1">
      <c r="A248" s="37"/>
    </row>
    <row r="249" spans="1:1">
      <c r="A249" s="37" t="s">
        <v>11298</v>
      </c>
    </row>
    <row r="250" spans="1:1">
      <c r="A250" s="37"/>
    </row>
    <row r="251" spans="1:1">
      <c r="A251" s="37" t="s">
        <v>11299</v>
      </c>
    </row>
    <row r="252" spans="1:1">
      <c r="A252" s="37"/>
    </row>
    <row r="253" spans="1:1">
      <c r="A253" s="37" t="s">
        <v>11300</v>
      </c>
    </row>
    <row r="254" spans="1:1">
      <c r="A254" s="37"/>
    </row>
    <row r="255" spans="1:1">
      <c r="A255" s="37" t="s">
        <v>11301</v>
      </c>
    </row>
    <row r="256" spans="1:1">
      <c r="A256" s="37"/>
    </row>
    <row r="257" spans="1:1">
      <c r="A257" s="37" t="s">
        <v>11302</v>
      </c>
    </row>
    <row r="258" spans="1:1">
      <c r="A258" s="37"/>
    </row>
    <row r="259" spans="1:1">
      <c r="A259" s="37" t="s">
        <v>11303</v>
      </c>
    </row>
    <row r="260" spans="1:1">
      <c r="A260" s="37"/>
    </row>
    <row r="261" spans="1:1">
      <c r="A261" s="37" t="s">
        <v>11201</v>
      </c>
    </row>
    <row r="262" spans="1:1">
      <c r="A262" s="37" t="s">
        <v>11304</v>
      </c>
    </row>
    <row r="263" spans="1:1">
      <c r="A263" s="37"/>
    </row>
    <row r="264" spans="1:1">
      <c r="A264" s="37" t="s">
        <v>11201</v>
      </c>
    </row>
    <row r="265" spans="1:1">
      <c r="A265" s="37"/>
    </row>
    <row r="266" spans="1:1">
      <c r="A266" s="37" t="s">
        <v>11305</v>
      </c>
    </row>
    <row r="267" spans="1:1">
      <c r="A267" s="37" t="s">
        <v>11195</v>
      </c>
    </row>
    <row r="268" spans="1:1">
      <c r="A268" s="37" t="s">
        <v>11196</v>
      </c>
    </row>
    <row r="269" spans="1:1">
      <c r="A269" s="37" t="s">
        <v>11197</v>
      </c>
    </row>
    <row r="270" spans="1:1">
      <c r="A270" s="37" t="s">
        <v>11198</v>
      </c>
    </row>
    <row r="271" spans="1:1">
      <c r="A271" s="37"/>
    </row>
    <row r="272" spans="1:1">
      <c r="A272" s="37" t="s">
        <v>11306</v>
      </c>
    </row>
    <row r="273" spans="1:1">
      <c r="A273" s="37"/>
    </row>
    <row r="274" spans="1:1">
      <c r="A274" s="37" t="s">
        <v>11307</v>
      </c>
    </row>
    <row r="275" spans="1:1">
      <c r="A275" s="37"/>
    </row>
    <row r="276" spans="1:1">
      <c r="A276" s="37" t="s">
        <v>11201</v>
      </c>
    </row>
    <row r="277" spans="1:1">
      <c r="A277" s="37" t="s">
        <v>11308</v>
      </c>
    </row>
    <row r="278" spans="1:1">
      <c r="A278" s="37"/>
    </row>
    <row r="279" spans="1:1">
      <c r="A279" s="37" t="s">
        <v>11201</v>
      </c>
    </row>
    <row r="280" spans="1:1">
      <c r="A280" s="37" t="s">
        <v>11309</v>
      </c>
    </row>
    <row r="281" spans="1:1">
      <c r="A281" s="37" t="s">
        <v>11310</v>
      </c>
    </row>
    <row r="282" spans="1:1">
      <c r="A282" s="37"/>
    </row>
    <row r="283" spans="1:1">
      <c r="A283" s="37" t="s">
        <v>11201</v>
      </c>
    </row>
    <row r="284" spans="1:1">
      <c r="A284" s="37" t="s">
        <v>11201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C011-F860-42B9-9D70-E6D32FF8931E}">
  <dimension ref="A1:A395"/>
  <sheetViews>
    <sheetView topLeftCell="A262" workbookViewId="0">
      <selection activeCell="Q388" sqref="Q388"/>
    </sheetView>
  </sheetViews>
  <sheetFormatPr defaultRowHeight="14.4"/>
  <sheetData>
    <row r="1" spans="1:1">
      <c r="A1" s="37"/>
    </row>
    <row r="2" spans="1:1">
      <c r="A2" s="37" t="s">
        <v>11034</v>
      </c>
    </row>
    <row r="3" spans="1:1">
      <c r="A3" s="37" t="s">
        <v>11019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11035</v>
      </c>
    </row>
    <row r="9" spans="1:1">
      <c r="A9" s="37"/>
    </row>
    <row r="10" spans="1:1">
      <c r="A10" s="37" t="s">
        <v>11036</v>
      </c>
    </row>
    <row r="11" spans="1:1">
      <c r="A11" s="37"/>
    </row>
    <row r="12" spans="1:1">
      <c r="A12" s="37" t="s">
        <v>65</v>
      </c>
    </row>
    <row r="13" spans="1:1">
      <c r="A13" s="37" t="s">
        <v>11037</v>
      </c>
    </row>
    <row r="14" spans="1:1">
      <c r="A14" s="37"/>
    </row>
    <row r="15" spans="1:1">
      <c r="A15" s="37" t="s">
        <v>65</v>
      </c>
    </row>
    <row r="16" spans="1:1">
      <c r="A16" s="37" t="s">
        <v>11038</v>
      </c>
    </row>
    <row r="17" spans="1:1">
      <c r="A17" s="37"/>
    </row>
    <row r="18" spans="1:1">
      <c r="A18" s="37" t="s">
        <v>65</v>
      </c>
    </row>
    <row r="19" spans="1:1">
      <c r="A19" s="37" t="s">
        <v>11039</v>
      </c>
    </row>
    <row r="20" spans="1:1">
      <c r="A20" s="37"/>
    </row>
    <row r="21" spans="1:1">
      <c r="A21" s="37" t="s">
        <v>65</v>
      </c>
    </row>
    <row r="22" spans="1:1">
      <c r="A22" s="37" t="s">
        <v>11040</v>
      </c>
    </row>
    <row r="23" spans="1:1">
      <c r="A23" s="37"/>
    </row>
    <row r="24" spans="1:1">
      <c r="A24" s="37" t="s">
        <v>11041</v>
      </c>
    </row>
    <row r="25" spans="1:1">
      <c r="A25" s="37"/>
    </row>
    <row r="26" spans="1:1">
      <c r="A26" s="37" t="s">
        <v>11042</v>
      </c>
    </row>
    <row r="27" spans="1:1">
      <c r="A27" s="37"/>
    </row>
    <row r="28" spans="1:1">
      <c r="A28" s="37" t="s">
        <v>11043</v>
      </c>
    </row>
    <row r="29" spans="1:1">
      <c r="A29" s="37"/>
    </row>
    <row r="30" spans="1:1">
      <c r="A30" s="37" t="s">
        <v>11044</v>
      </c>
    </row>
    <row r="31" spans="1:1">
      <c r="A31" s="37"/>
    </row>
    <row r="32" spans="1:1">
      <c r="A32" s="37" t="s">
        <v>65</v>
      </c>
    </row>
    <row r="33" spans="1:1">
      <c r="A33" s="37" t="s">
        <v>11045</v>
      </c>
    </row>
    <row r="34" spans="1:1">
      <c r="A34" s="37"/>
    </row>
    <row r="35" spans="1:1">
      <c r="A35" s="37" t="s">
        <v>65</v>
      </c>
    </row>
    <row r="36" spans="1:1">
      <c r="A36" s="37" t="s">
        <v>11046</v>
      </c>
    </row>
    <row r="37" spans="1:1">
      <c r="A37" s="37"/>
    </row>
    <row r="38" spans="1:1">
      <c r="A38" s="37" t="s">
        <v>11047</v>
      </c>
    </row>
    <row r="39" spans="1:1">
      <c r="A39" s="37"/>
    </row>
    <row r="40" spans="1:1">
      <c r="A40" s="37" t="s">
        <v>65</v>
      </c>
    </row>
    <row r="41" spans="1:1">
      <c r="A41" s="37" t="s">
        <v>11048</v>
      </c>
    </row>
    <row r="42" spans="1:1">
      <c r="A42" s="37"/>
    </row>
    <row r="43" spans="1:1">
      <c r="A43" s="37" t="s">
        <v>65</v>
      </c>
    </row>
    <row r="44" spans="1:1">
      <c r="A44" s="37" t="s">
        <v>11049</v>
      </c>
    </row>
    <row r="45" spans="1:1">
      <c r="A45" s="37"/>
    </row>
    <row r="46" spans="1:1">
      <c r="A46" s="37" t="s">
        <v>11050</v>
      </c>
    </row>
    <row r="47" spans="1:1">
      <c r="A47" s="37"/>
    </row>
    <row r="48" spans="1:1">
      <c r="A48" s="37" t="s">
        <v>11051</v>
      </c>
    </row>
    <row r="49" spans="1:1">
      <c r="A49" s="37"/>
    </row>
    <row r="50" spans="1:1">
      <c r="A50" s="37" t="s">
        <v>11052</v>
      </c>
    </row>
    <row r="51" spans="1:1">
      <c r="A51" s="37"/>
    </row>
    <row r="52" spans="1:1">
      <c r="A52" s="37" t="s">
        <v>11053</v>
      </c>
    </row>
    <row r="53" spans="1:1">
      <c r="A53" s="37"/>
    </row>
    <row r="54" spans="1:1">
      <c r="A54" s="37" t="s">
        <v>11054</v>
      </c>
    </row>
    <row r="55" spans="1:1">
      <c r="A55" s="37"/>
    </row>
    <row r="56" spans="1:1">
      <c r="A56" s="37" t="s">
        <v>11055</v>
      </c>
    </row>
    <row r="57" spans="1:1">
      <c r="A57" s="37"/>
    </row>
    <row r="58" spans="1:1">
      <c r="A58" s="37" t="s">
        <v>65</v>
      </c>
    </row>
    <row r="59" spans="1:1">
      <c r="A59" s="37" t="s">
        <v>11056</v>
      </c>
    </row>
    <row r="60" spans="1:1">
      <c r="A60" s="37"/>
    </row>
    <row r="61" spans="1:1">
      <c r="A61" s="37" t="s">
        <v>65</v>
      </c>
    </row>
    <row r="62" spans="1:1">
      <c r="A62" s="37" t="s">
        <v>11057</v>
      </c>
    </row>
    <row r="63" spans="1:1">
      <c r="A63" s="37"/>
    </row>
    <row r="64" spans="1:1">
      <c r="A64" s="37" t="s">
        <v>11058</v>
      </c>
    </row>
    <row r="65" spans="1:1">
      <c r="A65" s="37"/>
    </row>
    <row r="66" spans="1:1">
      <c r="A66" s="37" t="s">
        <v>65</v>
      </c>
    </row>
    <row r="67" spans="1:1">
      <c r="A67" s="37"/>
    </row>
    <row r="68" spans="1:1">
      <c r="A68" s="37" t="s">
        <v>11059</v>
      </c>
    </row>
    <row r="69" spans="1:1">
      <c r="A69" s="37" t="s">
        <v>11019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 t="s">
        <v>11060</v>
      </c>
    </row>
    <row r="75" spans="1:1">
      <c r="A75" s="37"/>
    </row>
    <row r="76" spans="1:1">
      <c r="A76" s="37" t="s">
        <v>65</v>
      </c>
    </row>
    <row r="77" spans="1:1">
      <c r="A77" s="37" t="s">
        <v>11061</v>
      </c>
    </row>
    <row r="78" spans="1:1">
      <c r="A78" s="37"/>
    </row>
    <row r="79" spans="1:1">
      <c r="A79" s="37" t="s">
        <v>65</v>
      </c>
    </row>
    <row r="80" spans="1:1">
      <c r="A80" s="37" t="s">
        <v>11062</v>
      </c>
    </row>
    <row r="81" spans="1:1">
      <c r="A81" s="37"/>
    </row>
    <row r="82" spans="1:1">
      <c r="A82" s="37" t="s">
        <v>65</v>
      </c>
    </row>
    <row r="83" spans="1:1">
      <c r="A83" s="37" t="s">
        <v>11063</v>
      </c>
    </row>
    <row r="84" spans="1:1">
      <c r="A84" s="37"/>
    </row>
    <row r="85" spans="1:1">
      <c r="A85" s="37" t="s">
        <v>65</v>
      </c>
    </row>
    <row r="86" spans="1:1">
      <c r="A86" s="37" t="s">
        <v>11064</v>
      </c>
    </row>
    <row r="87" spans="1:1">
      <c r="A87" s="37"/>
    </row>
    <row r="88" spans="1:1">
      <c r="A88" s="37" t="s">
        <v>65</v>
      </c>
    </row>
    <row r="89" spans="1:1">
      <c r="A89" s="37" t="s">
        <v>11065</v>
      </c>
    </row>
    <row r="90" spans="1:1">
      <c r="A90" s="37"/>
    </row>
    <row r="91" spans="1:1">
      <c r="A91" s="37" t="s">
        <v>11066</v>
      </c>
    </row>
    <row r="92" spans="1:1">
      <c r="A92" s="37"/>
    </row>
    <row r="93" spans="1:1">
      <c r="A93" s="37" t="s">
        <v>11067</v>
      </c>
    </row>
    <row r="94" spans="1:1">
      <c r="A94" s="37"/>
    </row>
    <row r="95" spans="1:1">
      <c r="A95" s="37" t="s">
        <v>11068</v>
      </c>
    </row>
    <row r="96" spans="1:1">
      <c r="A96" s="37"/>
    </row>
    <row r="97" spans="1:1">
      <c r="A97" s="37" t="s">
        <v>11069</v>
      </c>
    </row>
    <row r="98" spans="1:1">
      <c r="A98" s="37"/>
    </row>
    <row r="99" spans="1:1">
      <c r="A99" s="37" t="s">
        <v>11070</v>
      </c>
    </row>
    <row r="100" spans="1:1">
      <c r="A100" s="37"/>
    </row>
    <row r="101" spans="1:1">
      <c r="A101" s="37" t="s">
        <v>11071</v>
      </c>
    </row>
    <row r="102" spans="1:1">
      <c r="A102" s="37"/>
    </row>
    <row r="103" spans="1:1">
      <c r="A103" s="37" t="s">
        <v>11072</v>
      </c>
    </row>
    <row r="104" spans="1:1">
      <c r="A104" s="37"/>
    </row>
    <row r="105" spans="1:1">
      <c r="A105" s="37" t="s">
        <v>11073</v>
      </c>
    </row>
    <row r="106" spans="1:1">
      <c r="A106" s="37"/>
    </row>
    <row r="107" spans="1:1">
      <c r="A107" s="37" t="s">
        <v>11074</v>
      </c>
    </row>
    <row r="108" spans="1:1">
      <c r="A108" s="37"/>
    </row>
    <row r="109" spans="1:1">
      <c r="A109" s="37" t="s">
        <v>11075</v>
      </c>
    </row>
    <row r="110" spans="1:1">
      <c r="A110" s="37"/>
    </row>
    <row r="111" spans="1:1">
      <c r="A111" s="37" t="s">
        <v>11076</v>
      </c>
    </row>
    <row r="112" spans="1:1">
      <c r="A112" s="37"/>
    </row>
    <row r="113" spans="1:1">
      <c r="A113" s="37" t="s">
        <v>11077</v>
      </c>
    </row>
    <row r="114" spans="1:1">
      <c r="A114" s="37"/>
    </row>
    <row r="115" spans="1:1">
      <c r="A115" s="37" t="s">
        <v>11078</v>
      </c>
    </row>
    <row r="116" spans="1:1">
      <c r="A116" s="37"/>
    </row>
    <row r="117" spans="1:1">
      <c r="A117" s="37" t="s">
        <v>65</v>
      </c>
    </row>
    <row r="118" spans="1:1">
      <c r="A118" s="37" t="s">
        <v>11079</v>
      </c>
    </row>
    <row r="119" spans="1:1">
      <c r="A119" s="37"/>
    </row>
    <row r="120" spans="1:1">
      <c r="A120" s="37" t="s">
        <v>65</v>
      </c>
    </row>
    <row r="121" spans="1:1">
      <c r="A121" s="37" t="s">
        <v>11080</v>
      </c>
    </row>
    <row r="122" spans="1:1">
      <c r="A122" s="37"/>
    </row>
    <row r="123" spans="1:1">
      <c r="A123" s="37" t="s">
        <v>11081</v>
      </c>
    </row>
    <row r="124" spans="1:1">
      <c r="A124" s="37"/>
    </row>
    <row r="125" spans="1:1">
      <c r="A125" s="37" t="s">
        <v>11082</v>
      </c>
    </row>
    <row r="126" spans="1:1">
      <c r="A126" s="37"/>
    </row>
    <row r="127" spans="1:1">
      <c r="A127" s="37" t="s">
        <v>11083</v>
      </c>
    </row>
    <row r="128" spans="1:1">
      <c r="A128" s="37"/>
    </row>
    <row r="129" spans="1:1">
      <c r="A129" s="37" t="s">
        <v>65</v>
      </c>
    </row>
    <row r="130" spans="1:1">
      <c r="A130" s="37" t="s">
        <v>11084</v>
      </c>
    </row>
    <row r="131" spans="1:1">
      <c r="A131" s="37"/>
    </row>
    <row r="132" spans="1:1">
      <c r="A132" s="37" t="s">
        <v>65</v>
      </c>
    </row>
    <row r="133" spans="1:1">
      <c r="A133" s="37"/>
    </row>
    <row r="134" spans="1:1">
      <c r="A134" s="37" t="s">
        <v>11085</v>
      </c>
    </row>
    <row r="135" spans="1:1">
      <c r="A135" s="37" t="s">
        <v>11019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11086</v>
      </c>
    </row>
    <row r="141" spans="1:1">
      <c r="A141" s="37"/>
    </row>
    <row r="142" spans="1:1">
      <c r="A142" s="37" t="s">
        <v>11087</v>
      </c>
    </row>
    <row r="143" spans="1:1">
      <c r="A143" s="37"/>
    </row>
    <row r="144" spans="1:1">
      <c r="A144" s="37" t="s">
        <v>11088</v>
      </c>
    </row>
    <row r="145" spans="1:1">
      <c r="A145" s="37"/>
    </row>
    <row r="146" spans="1:1">
      <c r="A146" s="37" t="s">
        <v>11089</v>
      </c>
    </row>
    <row r="147" spans="1:1">
      <c r="A147" s="37"/>
    </row>
    <row r="148" spans="1:1">
      <c r="A148" s="37" t="s">
        <v>11090</v>
      </c>
    </row>
    <row r="149" spans="1:1">
      <c r="A149" s="37"/>
    </row>
    <row r="150" spans="1:1">
      <c r="A150" s="37" t="s">
        <v>11091</v>
      </c>
    </row>
    <row r="151" spans="1:1">
      <c r="A151" s="37"/>
    </row>
    <row r="152" spans="1:1">
      <c r="A152" s="37" t="s">
        <v>11092</v>
      </c>
    </row>
    <row r="153" spans="1:1">
      <c r="A153" s="37"/>
    </row>
    <row r="154" spans="1:1">
      <c r="A154" s="37" t="s">
        <v>11093</v>
      </c>
    </row>
    <row r="155" spans="1:1">
      <c r="A155" s="37"/>
    </row>
    <row r="156" spans="1:1">
      <c r="A156" s="37" t="s">
        <v>11094</v>
      </c>
    </row>
    <row r="157" spans="1:1">
      <c r="A157" s="37"/>
    </row>
    <row r="158" spans="1:1">
      <c r="A158" s="37" t="s">
        <v>11095</v>
      </c>
    </row>
    <row r="159" spans="1:1">
      <c r="A159" s="37"/>
    </row>
    <row r="160" spans="1:1">
      <c r="A160" s="37" t="s">
        <v>11096</v>
      </c>
    </row>
    <row r="161" spans="1:1">
      <c r="A161" s="37"/>
    </row>
    <row r="162" spans="1:1">
      <c r="A162" s="37" t="s">
        <v>11097</v>
      </c>
    </row>
    <row r="163" spans="1:1">
      <c r="A163" s="37"/>
    </row>
    <row r="164" spans="1:1">
      <c r="A164" s="37" t="s">
        <v>65</v>
      </c>
    </row>
    <row r="165" spans="1:1">
      <c r="A165" s="37" t="s">
        <v>11098</v>
      </c>
    </row>
    <row r="166" spans="1:1">
      <c r="A166" s="37"/>
    </row>
    <row r="167" spans="1:1">
      <c r="A167" s="37" t="s">
        <v>65</v>
      </c>
    </row>
    <row r="168" spans="1:1">
      <c r="A168" s="37" t="s">
        <v>11099</v>
      </c>
    </row>
    <row r="169" spans="1:1">
      <c r="A169" s="37"/>
    </row>
    <row r="170" spans="1:1">
      <c r="A170" s="37" t="s">
        <v>65</v>
      </c>
    </row>
    <row r="171" spans="1:1">
      <c r="A171" s="37" t="s">
        <v>11100</v>
      </c>
    </row>
    <row r="172" spans="1:1">
      <c r="A172" s="37"/>
    </row>
    <row r="173" spans="1:1">
      <c r="A173" s="37" t="s">
        <v>65</v>
      </c>
    </row>
    <row r="174" spans="1:1">
      <c r="A174" s="37" t="s">
        <v>11101</v>
      </c>
    </row>
    <row r="175" spans="1:1">
      <c r="A175" s="37"/>
    </row>
    <row r="176" spans="1:1">
      <c r="A176" s="37" t="s">
        <v>11102</v>
      </c>
    </row>
    <row r="177" spans="1:1">
      <c r="A177" s="37"/>
    </row>
    <row r="178" spans="1:1">
      <c r="A178" s="37" t="s">
        <v>11103</v>
      </c>
    </row>
    <row r="179" spans="1:1">
      <c r="A179" s="37"/>
    </row>
    <row r="180" spans="1:1">
      <c r="A180" s="37" t="s">
        <v>11104</v>
      </c>
    </row>
    <row r="181" spans="1:1">
      <c r="A181" s="37"/>
    </row>
    <row r="182" spans="1:1">
      <c r="A182" s="37" t="s">
        <v>11105</v>
      </c>
    </row>
    <row r="183" spans="1:1">
      <c r="A183" s="37"/>
    </row>
    <row r="184" spans="1:1">
      <c r="A184" s="37" t="s">
        <v>11106</v>
      </c>
    </row>
    <row r="185" spans="1:1">
      <c r="A185" s="37"/>
    </row>
    <row r="186" spans="1:1">
      <c r="A186" s="37" t="s">
        <v>11107</v>
      </c>
    </row>
    <row r="187" spans="1:1">
      <c r="A187" s="37"/>
    </row>
    <row r="188" spans="1:1">
      <c r="A188" s="37" t="s">
        <v>11108</v>
      </c>
    </row>
    <row r="189" spans="1:1">
      <c r="A189" s="37"/>
    </row>
    <row r="190" spans="1:1">
      <c r="A190" s="37" t="s">
        <v>11109</v>
      </c>
    </row>
    <row r="191" spans="1:1">
      <c r="A191" s="37"/>
    </row>
    <row r="192" spans="1:1">
      <c r="A192" s="37" t="s">
        <v>11110</v>
      </c>
    </row>
    <row r="193" spans="1:1">
      <c r="A193" s="37"/>
    </row>
    <row r="194" spans="1:1">
      <c r="A194" s="37" t="s">
        <v>11111</v>
      </c>
    </row>
    <row r="195" spans="1:1">
      <c r="A195" s="37"/>
    </row>
    <row r="196" spans="1:1">
      <c r="A196" s="37" t="s">
        <v>11112</v>
      </c>
    </row>
    <row r="197" spans="1:1">
      <c r="A197" s="37"/>
    </row>
    <row r="198" spans="1:1">
      <c r="A198" s="37" t="s">
        <v>11113</v>
      </c>
    </row>
    <row r="199" spans="1:1">
      <c r="A199" s="37"/>
    </row>
    <row r="200" spans="1:1">
      <c r="A200" s="37" t="s">
        <v>11114</v>
      </c>
    </row>
    <row r="201" spans="1:1">
      <c r="A201" s="37" t="s">
        <v>11019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11115</v>
      </c>
    </row>
    <row r="208" spans="1:1">
      <c r="A208" s="37"/>
    </row>
    <row r="209" spans="1:1">
      <c r="A209" s="37" t="s">
        <v>11116</v>
      </c>
    </row>
    <row r="210" spans="1:1">
      <c r="A210" s="37"/>
    </row>
    <row r="211" spans="1:1">
      <c r="A211" s="37" t="s">
        <v>11117</v>
      </c>
    </row>
    <row r="212" spans="1:1">
      <c r="A212" s="37"/>
    </row>
    <row r="213" spans="1:1">
      <c r="A213" s="37" t="s">
        <v>11118</v>
      </c>
    </row>
    <row r="214" spans="1:1">
      <c r="A214" s="37"/>
    </row>
    <row r="215" spans="1:1">
      <c r="A215" s="37" t="s">
        <v>11119</v>
      </c>
    </row>
    <row r="216" spans="1:1">
      <c r="A216" s="37"/>
    </row>
    <row r="217" spans="1:1">
      <c r="A217" s="37" t="s">
        <v>11120</v>
      </c>
    </row>
    <row r="218" spans="1:1">
      <c r="A218" s="37"/>
    </row>
    <row r="219" spans="1:1">
      <c r="A219" s="37" t="s">
        <v>11121</v>
      </c>
    </row>
    <row r="220" spans="1:1">
      <c r="A220" s="37"/>
    </row>
    <row r="221" spans="1:1">
      <c r="A221" s="37" t="s">
        <v>11122</v>
      </c>
    </row>
    <row r="222" spans="1:1">
      <c r="A222" s="37"/>
    </row>
    <row r="223" spans="1:1">
      <c r="A223" s="37" t="s">
        <v>11123</v>
      </c>
    </row>
    <row r="224" spans="1:1">
      <c r="A224" s="37"/>
    </row>
    <row r="225" spans="1:1">
      <c r="A225" s="37" t="s">
        <v>11124</v>
      </c>
    </row>
    <row r="226" spans="1:1">
      <c r="A226" s="37"/>
    </row>
    <row r="227" spans="1:1">
      <c r="A227" s="37" t="s">
        <v>11125</v>
      </c>
    </row>
    <row r="228" spans="1:1">
      <c r="A228" s="37"/>
    </row>
    <row r="229" spans="1:1">
      <c r="A229" s="37" t="s">
        <v>11126</v>
      </c>
    </row>
    <row r="230" spans="1:1">
      <c r="A230" s="37"/>
    </row>
    <row r="231" spans="1:1">
      <c r="A231" s="37" t="s">
        <v>65</v>
      </c>
    </row>
    <row r="232" spans="1:1">
      <c r="A232" s="37" t="s">
        <v>11127</v>
      </c>
    </row>
    <row r="233" spans="1:1">
      <c r="A233" s="37"/>
    </row>
    <row r="234" spans="1:1">
      <c r="A234" s="37" t="s">
        <v>65</v>
      </c>
    </row>
    <row r="235" spans="1:1">
      <c r="A235" s="37" t="s">
        <v>11128</v>
      </c>
    </row>
    <row r="236" spans="1:1">
      <c r="A236" s="37"/>
    </row>
    <row r="237" spans="1:1">
      <c r="A237" s="37" t="s">
        <v>11129</v>
      </c>
    </row>
    <row r="238" spans="1:1">
      <c r="A238" s="37"/>
    </row>
    <row r="239" spans="1:1">
      <c r="A239" s="37" t="s">
        <v>11130</v>
      </c>
    </row>
    <row r="240" spans="1:1">
      <c r="A240" s="37"/>
    </row>
    <row r="241" spans="1:1">
      <c r="A241" s="37" t="s">
        <v>65</v>
      </c>
    </row>
    <row r="242" spans="1:1">
      <c r="A242" s="37" t="s">
        <v>11131</v>
      </c>
    </row>
    <row r="243" spans="1:1">
      <c r="A243" s="37"/>
    </row>
    <row r="244" spans="1:1">
      <c r="A244" s="37" t="s">
        <v>65</v>
      </c>
    </row>
    <row r="245" spans="1:1">
      <c r="A245" s="37" t="s">
        <v>11132</v>
      </c>
    </row>
    <row r="246" spans="1:1">
      <c r="A246" s="37"/>
    </row>
    <row r="247" spans="1:1">
      <c r="A247" s="37" t="s">
        <v>65</v>
      </c>
    </row>
    <row r="248" spans="1:1">
      <c r="A248" s="37" t="s">
        <v>11133</v>
      </c>
    </row>
    <row r="249" spans="1:1">
      <c r="A249" s="37"/>
    </row>
    <row r="250" spans="1:1">
      <c r="A250" s="37" t="s">
        <v>65</v>
      </c>
    </row>
    <row r="251" spans="1:1">
      <c r="A251" s="37" t="s">
        <v>11134</v>
      </c>
    </row>
    <row r="252" spans="1:1">
      <c r="A252" s="37"/>
    </row>
    <row r="253" spans="1:1">
      <c r="A253" s="37" t="s">
        <v>11135</v>
      </c>
    </row>
    <row r="254" spans="1:1">
      <c r="A254" s="37"/>
    </row>
    <row r="255" spans="1:1">
      <c r="A255" s="37" t="s">
        <v>11136</v>
      </c>
    </row>
    <row r="256" spans="1:1">
      <c r="A256" s="37"/>
    </row>
    <row r="257" spans="1:1">
      <c r="A257" s="37" t="s">
        <v>11137</v>
      </c>
    </row>
    <row r="258" spans="1:1">
      <c r="A258" s="37"/>
    </row>
    <row r="259" spans="1:1">
      <c r="A259" s="37" t="s">
        <v>11138</v>
      </c>
    </row>
    <row r="260" spans="1:1">
      <c r="A260" s="37"/>
    </row>
    <row r="261" spans="1:1">
      <c r="A261" s="37" t="s">
        <v>65</v>
      </c>
    </row>
    <row r="262" spans="1:1">
      <c r="A262" s="37" t="s">
        <v>11139</v>
      </c>
    </row>
    <row r="263" spans="1:1">
      <c r="A263" s="37"/>
    </row>
    <row r="264" spans="1:1">
      <c r="A264" s="37" t="s">
        <v>65</v>
      </c>
    </row>
    <row r="265" spans="1:1">
      <c r="A265" s="37"/>
    </row>
    <row r="266" spans="1:1">
      <c r="A266" s="37" t="s">
        <v>11140</v>
      </c>
    </row>
    <row r="267" spans="1:1">
      <c r="A267" s="37" t="s">
        <v>11019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11141</v>
      </c>
    </row>
    <row r="273" spans="1:1">
      <c r="A273" s="37"/>
    </row>
    <row r="274" spans="1:1">
      <c r="A274" s="37" t="s">
        <v>65</v>
      </c>
    </row>
    <row r="275" spans="1:1">
      <c r="A275" s="37" t="s">
        <v>11142</v>
      </c>
    </row>
    <row r="276" spans="1:1">
      <c r="A276" s="37"/>
    </row>
    <row r="277" spans="1:1">
      <c r="A277" s="37" t="s">
        <v>65</v>
      </c>
    </row>
    <row r="278" spans="1:1">
      <c r="A278" s="37" t="s">
        <v>11143</v>
      </c>
    </row>
    <row r="279" spans="1:1">
      <c r="A279" s="37"/>
    </row>
    <row r="280" spans="1:1">
      <c r="A280" s="37" t="s">
        <v>11144</v>
      </c>
    </row>
    <row r="281" spans="1:1">
      <c r="A281" s="37"/>
    </row>
    <row r="282" spans="1:1">
      <c r="A282" s="37" t="s">
        <v>65</v>
      </c>
    </row>
    <row r="283" spans="1:1">
      <c r="A283" s="37" t="s">
        <v>11145</v>
      </c>
    </row>
    <row r="284" spans="1:1">
      <c r="A284" s="37"/>
    </row>
    <row r="285" spans="1:1">
      <c r="A285" s="37" t="s">
        <v>65</v>
      </c>
    </row>
    <row r="286" spans="1:1">
      <c r="A286" s="37" t="s">
        <v>11146</v>
      </c>
    </row>
    <row r="287" spans="1:1">
      <c r="A287" s="37"/>
    </row>
    <row r="288" spans="1:1">
      <c r="A288" s="37" t="s">
        <v>11147</v>
      </c>
    </row>
    <row r="289" spans="1:1">
      <c r="A289" s="37"/>
    </row>
    <row r="290" spans="1:1">
      <c r="A290" s="37" t="s">
        <v>11148</v>
      </c>
    </row>
    <row r="291" spans="1:1">
      <c r="A291" s="37"/>
    </row>
    <row r="292" spans="1:1">
      <c r="A292" s="37" t="s">
        <v>11149</v>
      </c>
    </row>
    <row r="293" spans="1:1">
      <c r="A293" s="37"/>
    </row>
    <row r="294" spans="1:1">
      <c r="A294" s="37" t="s">
        <v>11150</v>
      </c>
    </row>
    <row r="295" spans="1:1">
      <c r="A295" s="37"/>
    </row>
    <row r="296" spans="1:1">
      <c r="A296" s="37" t="s">
        <v>11151</v>
      </c>
    </row>
    <row r="297" spans="1:1">
      <c r="A297" s="37"/>
    </row>
    <row r="298" spans="1:1">
      <c r="A298" s="37" t="s">
        <v>11152</v>
      </c>
    </row>
    <row r="299" spans="1:1">
      <c r="A299" s="37"/>
    </row>
    <row r="300" spans="1:1">
      <c r="A300" s="37" t="s">
        <v>11153</v>
      </c>
    </row>
    <row r="301" spans="1:1">
      <c r="A301" s="37"/>
    </row>
    <row r="302" spans="1:1">
      <c r="A302" s="37" t="s">
        <v>11154</v>
      </c>
    </row>
    <row r="303" spans="1:1">
      <c r="A303" s="37"/>
    </row>
    <row r="304" spans="1:1">
      <c r="A304" s="37" t="s">
        <v>11155</v>
      </c>
    </row>
    <row r="305" spans="1:1">
      <c r="A305" s="37"/>
    </row>
    <row r="306" spans="1:1">
      <c r="A306" s="37" t="s">
        <v>11156</v>
      </c>
    </row>
    <row r="307" spans="1:1">
      <c r="A307" s="37"/>
    </row>
    <row r="308" spans="1:1">
      <c r="A308" s="37" t="s">
        <v>11157</v>
      </c>
    </row>
    <row r="309" spans="1:1">
      <c r="A309" s="37"/>
    </row>
    <row r="310" spans="1:1">
      <c r="A310" s="37" t="s">
        <v>11158</v>
      </c>
    </row>
    <row r="311" spans="1:1">
      <c r="A311" s="37"/>
    </row>
    <row r="312" spans="1:1">
      <c r="A312" s="37" t="s">
        <v>11159</v>
      </c>
    </row>
    <row r="313" spans="1:1">
      <c r="A313" s="37"/>
    </row>
    <row r="314" spans="1:1">
      <c r="A314" s="37" t="s">
        <v>11160</v>
      </c>
    </row>
    <row r="315" spans="1:1">
      <c r="A315" s="37"/>
    </row>
    <row r="316" spans="1:1">
      <c r="A316" s="37" t="s">
        <v>11161</v>
      </c>
    </row>
    <row r="317" spans="1:1">
      <c r="A317" s="37"/>
    </row>
    <row r="318" spans="1:1">
      <c r="A318" s="37" t="s">
        <v>11162</v>
      </c>
    </row>
    <row r="319" spans="1:1">
      <c r="A319" s="37"/>
    </row>
    <row r="320" spans="1:1">
      <c r="A320" s="37" t="s">
        <v>11163</v>
      </c>
    </row>
    <row r="321" spans="1:1">
      <c r="A321" s="37"/>
    </row>
    <row r="322" spans="1:1">
      <c r="A322" s="37" t="s">
        <v>11164</v>
      </c>
    </row>
    <row r="323" spans="1:1">
      <c r="A323" s="37"/>
    </row>
    <row r="324" spans="1:1">
      <c r="A324" s="37" t="s">
        <v>11165</v>
      </c>
    </row>
    <row r="325" spans="1:1">
      <c r="A325" s="37"/>
    </row>
    <row r="326" spans="1:1">
      <c r="A326" s="37" t="s">
        <v>11166</v>
      </c>
    </row>
    <row r="327" spans="1:1">
      <c r="A327" s="37"/>
    </row>
    <row r="328" spans="1:1">
      <c r="A328" s="37" t="s">
        <v>11167</v>
      </c>
    </row>
    <row r="329" spans="1:1">
      <c r="A329" s="37"/>
    </row>
    <row r="330" spans="1:1">
      <c r="A330" s="37" t="s">
        <v>11168</v>
      </c>
    </row>
    <row r="331" spans="1:1">
      <c r="A331" s="37"/>
    </row>
    <row r="332" spans="1:1">
      <c r="A332" s="37" t="s">
        <v>11169</v>
      </c>
    </row>
    <row r="333" spans="1:1">
      <c r="A333" s="37" t="s">
        <v>11019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11170</v>
      </c>
    </row>
    <row r="340" spans="1:1">
      <c r="A340" s="37"/>
    </row>
    <row r="341" spans="1:1">
      <c r="A341" s="37" t="s">
        <v>11171</v>
      </c>
    </row>
    <row r="342" spans="1:1">
      <c r="A342" s="37"/>
    </row>
    <row r="343" spans="1:1">
      <c r="A343" s="37" t="s">
        <v>11172</v>
      </c>
    </row>
    <row r="344" spans="1:1">
      <c r="A344" s="37"/>
    </row>
    <row r="345" spans="1:1">
      <c r="A345" s="37" t="s">
        <v>11173</v>
      </c>
    </row>
    <row r="346" spans="1:1">
      <c r="A346" s="37"/>
    </row>
    <row r="347" spans="1:1">
      <c r="A347" s="37" t="s">
        <v>11174</v>
      </c>
    </row>
    <row r="348" spans="1:1">
      <c r="A348" s="37"/>
    </row>
    <row r="349" spans="1:1">
      <c r="A349" s="37" t="s">
        <v>11175</v>
      </c>
    </row>
    <row r="350" spans="1:1">
      <c r="A350" s="37"/>
    </row>
    <row r="351" spans="1:1">
      <c r="A351" s="37" t="s">
        <v>65</v>
      </c>
    </row>
    <row r="352" spans="1:1">
      <c r="A352" s="37" t="s">
        <v>11176</v>
      </c>
    </row>
    <row r="353" spans="1:1">
      <c r="A353" s="37"/>
    </row>
    <row r="354" spans="1:1">
      <c r="A354" s="37" t="s">
        <v>65</v>
      </c>
    </row>
    <row r="355" spans="1:1">
      <c r="A355" s="37" t="s">
        <v>11177</v>
      </c>
    </row>
    <row r="356" spans="1:1">
      <c r="A356" s="37"/>
    </row>
    <row r="357" spans="1:1">
      <c r="A357" s="37" t="s">
        <v>11178</v>
      </c>
    </row>
    <row r="358" spans="1:1">
      <c r="A358" s="37"/>
    </row>
    <row r="359" spans="1:1">
      <c r="A359" s="37" t="s">
        <v>11179</v>
      </c>
    </row>
    <row r="360" spans="1:1">
      <c r="A360" s="37"/>
    </row>
    <row r="361" spans="1:1">
      <c r="A361" s="37" t="s">
        <v>11180</v>
      </c>
    </row>
    <row r="362" spans="1:1">
      <c r="A362" s="37"/>
    </row>
    <row r="363" spans="1:1">
      <c r="A363" s="37" t="s">
        <v>11181</v>
      </c>
    </row>
    <row r="364" spans="1:1">
      <c r="A364" s="37"/>
    </row>
    <row r="365" spans="1:1">
      <c r="A365" s="37" t="s">
        <v>65</v>
      </c>
    </row>
    <row r="366" spans="1:1">
      <c r="A366" s="37" t="s">
        <v>11182</v>
      </c>
    </row>
    <row r="367" spans="1:1">
      <c r="A367" s="37"/>
    </row>
    <row r="368" spans="1:1">
      <c r="A368" s="37" t="s">
        <v>65</v>
      </c>
    </row>
    <row r="369" spans="1:1">
      <c r="A369" s="37" t="s">
        <v>11183</v>
      </c>
    </row>
    <row r="370" spans="1:1">
      <c r="A370" s="37"/>
    </row>
    <row r="371" spans="1:1">
      <c r="A371" s="37" t="s">
        <v>11184</v>
      </c>
    </row>
    <row r="372" spans="1:1">
      <c r="A372" s="37"/>
    </row>
    <row r="373" spans="1:1">
      <c r="A373" s="37" t="s">
        <v>11185</v>
      </c>
    </row>
    <row r="374" spans="1:1">
      <c r="A374" s="37"/>
    </row>
    <row r="375" spans="1:1">
      <c r="A375" s="37" t="s">
        <v>11186</v>
      </c>
    </row>
    <row r="376" spans="1:1">
      <c r="A376" s="37"/>
    </row>
    <row r="377" spans="1:1">
      <c r="A377" s="37" t="s">
        <v>11187</v>
      </c>
    </row>
    <row r="378" spans="1:1">
      <c r="A378" s="37"/>
    </row>
    <row r="379" spans="1:1">
      <c r="A379" s="37" t="s">
        <v>11188</v>
      </c>
    </row>
    <row r="380" spans="1:1">
      <c r="A380" s="37"/>
    </row>
    <row r="381" spans="1:1">
      <c r="A381" s="37" t="s">
        <v>11189</v>
      </c>
    </row>
    <row r="382" spans="1:1">
      <c r="A382" s="37"/>
    </row>
    <row r="383" spans="1:1">
      <c r="A383" s="37" t="s">
        <v>11190</v>
      </c>
    </row>
    <row r="384" spans="1:1">
      <c r="A384" s="37"/>
    </row>
    <row r="385" spans="1:1">
      <c r="A385" s="37" t="s">
        <v>11191</v>
      </c>
    </row>
    <row r="386" spans="1:1">
      <c r="A386" s="37"/>
    </row>
    <row r="387" spans="1:1">
      <c r="A387" s="37" t="s">
        <v>65</v>
      </c>
    </row>
    <row r="388" spans="1:1">
      <c r="A388" s="37" t="s">
        <v>11192</v>
      </c>
    </row>
    <row r="389" spans="1:1">
      <c r="A389" s="37"/>
    </row>
    <row r="390" spans="1:1">
      <c r="A390" s="37" t="s">
        <v>65</v>
      </c>
    </row>
    <row r="391" spans="1:1">
      <c r="A391" s="37" t="s">
        <v>326</v>
      </c>
    </row>
    <row r="392" spans="1:1">
      <c r="A392" s="37" t="s">
        <v>11193</v>
      </c>
    </row>
    <row r="393" spans="1:1">
      <c r="A393" s="37"/>
    </row>
    <row r="394" spans="1:1">
      <c r="A394" s="37" t="s">
        <v>65</v>
      </c>
    </row>
    <row r="395" spans="1:1">
      <c r="A395" s="37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0A56-D470-4567-89DA-8CD200F8B608}">
  <dimension ref="A1:E244"/>
  <sheetViews>
    <sheetView workbookViewId="0">
      <selection activeCell="D17" sqref="D17"/>
    </sheetView>
  </sheetViews>
  <sheetFormatPr defaultRowHeight="14.4"/>
  <sheetData>
    <row r="1" spans="1:5">
      <c r="A1" s="30" t="s">
        <v>5950</v>
      </c>
      <c r="B1" t="s">
        <v>10868</v>
      </c>
      <c r="C1" t="s">
        <v>339</v>
      </c>
    </row>
    <row r="2" spans="1:5">
      <c r="A2" s="30"/>
      <c r="B2" t="s">
        <v>54</v>
      </c>
      <c r="D2" t="s">
        <v>344</v>
      </c>
    </row>
    <row r="3" spans="1:5">
      <c r="A3" s="30"/>
      <c r="B3" t="s">
        <v>10467</v>
      </c>
      <c r="C3" t="s">
        <v>10468</v>
      </c>
      <c r="D3" t="s">
        <v>5959</v>
      </c>
    </row>
    <row r="4" spans="1:5">
      <c r="A4" s="30"/>
      <c r="B4" t="s">
        <v>10469</v>
      </c>
      <c r="C4" t="s">
        <v>10470</v>
      </c>
      <c r="D4" t="s">
        <v>5962</v>
      </c>
      <c r="E4" t="s">
        <v>364</v>
      </c>
    </row>
    <row r="5" spans="1:5">
      <c r="A5" s="30" t="s">
        <v>365</v>
      </c>
      <c r="B5" t="s">
        <v>10471</v>
      </c>
      <c r="C5" t="s">
        <v>10472</v>
      </c>
    </row>
    <row r="6" spans="1:5">
      <c r="A6" s="30"/>
    </row>
    <row r="7" spans="1:5">
      <c r="A7" s="30" t="s">
        <v>5964</v>
      </c>
      <c r="B7" t="s">
        <v>10869</v>
      </c>
      <c r="C7" t="s">
        <v>10474</v>
      </c>
      <c r="D7" t="s">
        <v>10870</v>
      </c>
      <c r="E7" t="s">
        <v>5967</v>
      </c>
    </row>
    <row r="8" spans="1:5">
      <c r="A8" s="30"/>
    </row>
    <row r="9" spans="1:5">
      <c r="A9" s="30" t="s">
        <v>5968</v>
      </c>
      <c r="B9" t="s">
        <v>10478</v>
      </c>
      <c r="C9" t="s">
        <v>9479</v>
      </c>
      <c r="D9" t="s">
        <v>5970</v>
      </c>
      <c r="E9" t="s">
        <v>396</v>
      </c>
    </row>
    <row r="10" spans="1:5">
      <c r="A10" s="30" t="s">
        <v>5964</v>
      </c>
      <c r="B10" t="s">
        <v>10871</v>
      </c>
      <c r="C10" t="s">
        <v>10474</v>
      </c>
      <c r="D10" t="s">
        <v>10870</v>
      </c>
    </row>
    <row r="11" spans="1:5">
      <c r="A11" s="30"/>
    </row>
    <row r="12" spans="1:5">
      <c r="A12" s="30" t="s">
        <v>5968</v>
      </c>
      <c r="B12" t="s">
        <v>10478</v>
      </c>
      <c r="C12" t="s">
        <v>9479</v>
      </c>
      <c r="D12" t="s">
        <v>5970</v>
      </c>
      <c r="E12" t="s">
        <v>396</v>
      </c>
    </row>
    <row r="13" spans="1:5">
      <c r="A13" s="30" t="s">
        <v>5984</v>
      </c>
      <c r="B13" t="s">
        <v>10872</v>
      </c>
      <c r="C13" t="s">
        <v>10474</v>
      </c>
      <c r="D13" t="s">
        <v>10873</v>
      </c>
      <c r="E13" t="s">
        <v>5967</v>
      </c>
    </row>
    <row r="14" spans="1:5">
      <c r="A14" s="30"/>
    </row>
    <row r="15" spans="1:5">
      <c r="A15" s="30" t="s">
        <v>5984</v>
      </c>
      <c r="B15" t="s">
        <v>10874</v>
      </c>
      <c r="C15" t="s">
        <v>10474</v>
      </c>
      <c r="D15" t="s">
        <v>10873</v>
      </c>
      <c r="E15" t="s">
        <v>5967</v>
      </c>
    </row>
    <row r="16" spans="1:5">
      <c r="A16" s="30"/>
    </row>
    <row r="17" spans="1:5">
      <c r="A17" s="30" t="s">
        <v>5984</v>
      </c>
      <c r="B17" t="s">
        <v>10705</v>
      </c>
      <c r="C17" t="s">
        <v>10875</v>
      </c>
      <c r="D17" t="s">
        <v>10876</v>
      </c>
      <c r="E17" t="s">
        <v>377</v>
      </c>
    </row>
    <row r="18" spans="1:5">
      <c r="A18" s="30"/>
    </row>
    <row r="19" spans="1:5">
      <c r="A19" s="30" t="s">
        <v>5984</v>
      </c>
      <c r="B19" t="s">
        <v>10877</v>
      </c>
      <c r="C19" t="s">
        <v>10474</v>
      </c>
      <c r="D19" t="s">
        <v>10878</v>
      </c>
      <c r="E19" t="s">
        <v>5967</v>
      </c>
    </row>
    <row r="20" spans="1:5">
      <c r="A20" s="30"/>
    </row>
    <row r="21" spans="1:5">
      <c r="A21" s="30" t="s">
        <v>5984</v>
      </c>
      <c r="B21" t="s">
        <v>10879</v>
      </c>
      <c r="C21" t="s">
        <v>10474</v>
      </c>
      <c r="D21" t="s">
        <v>10880</v>
      </c>
      <c r="E21" t="s">
        <v>5967</v>
      </c>
    </row>
    <row r="22" spans="1:5">
      <c r="A22" s="30"/>
    </row>
    <row r="23" spans="1:5">
      <c r="A23" s="30" t="s">
        <v>5984</v>
      </c>
      <c r="B23" t="s">
        <v>10881</v>
      </c>
      <c r="C23" t="s">
        <v>10474</v>
      </c>
      <c r="D23" t="s">
        <v>10878</v>
      </c>
      <c r="E23" t="s">
        <v>5967</v>
      </c>
    </row>
    <row r="24" spans="1:5">
      <c r="A24" s="30"/>
    </row>
    <row r="25" spans="1:5">
      <c r="A25" s="30" t="s">
        <v>5968</v>
      </c>
      <c r="B25" t="s">
        <v>10478</v>
      </c>
      <c r="C25" t="s">
        <v>9479</v>
      </c>
      <c r="D25" t="s">
        <v>5970</v>
      </c>
      <c r="E25" t="s">
        <v>396</v>
      </c>
    </row>
    <row r="26" spans="1:5">
      <c r="A26" s="30" t="s">
        <v>5984</v>
      </c>
      <c r="B26" t="s">
        <v>10882</v>
      </c>
      <c r="C26" t="s">
        <v>10875</v>
      </c>
      <c r="D26" t="s">
        <v>10883</v>
      </c>
    </row>
    <row r="27" spans="1:5">
      <c r="A27" s="30"/>
    </row>
    <row r="28" spans="1:5">
      <c r="A28" s="30" t="s">
        <v>5968</v>
      </c>
      <c r="B28" t="s">
        <v>10478</v>
      </c>
      <c r="C28" t="s">
        <v>9479</v>
      </c>
      <c r="D28" t="s">
        <v>5970</v>
      </c>
      <c r="E28" t="s">
        <v>396</v>
      </c>
    </row>
    <row r="29" spans="1:5">
      <c r="A29" s="30" t="s">
        <v>6002</v>
      </c>
      <c r="B29" t="s">
        <v>10884</v>
      </c>
      <c r="C29" t="s">
        <v>10783</v>
      </c>
      <c r="D29" t="s">
        <v>10885</v>
      </c>
      <c r="E29" t="s">
        <v>5967</v>
      </c>
    </row>
    <row r="30" spans="1:5">
      <c r="A30" s="30"/>
    </row>
    <row r="31" spans="1:5">
      <c r="A31" s="30" t="s">
        <v>5968</v>
      </c>
      <c r="B31" t="s">
        <v>10478</v>
      </c>
      <c r="C31" t="s">
        <v>9479</v>
      </c>
      <c r="D31" t="s">
        <v>5970</v>
      </c>
      <c r="E31" t="s">
        <v>396</v>
      </c>
    </row>
    <row r="32" spans="1:5">
      <c r="A32" s="30" t="s">
        <v>6002</v>
      </c>
      <c r="B32" t="s">
        <v>10886</v>
      </c>
      <c r="C32" t="s">
        <v>10783</v>
      </c>
      <c r="D32" t="s">
        <v>10885</v>
      </c>
    </row>
    <row r="33" spans="1:5">
      <c r="A33" s="30"/>
    </row>
    <row r="34" spans="1:5">
      <c r="A34" s="30" t="s">
        <v>5968</v>
      </c>
      <c r="B34" t="s">
        <v>10478</v>
      </c>
      <c r="C34" t="s">
        <v>9479</v>
      </c>
      <c r="D34" t="s">
        <v>5970</v>
      </c>
      <c r="E34" t="s">
        <v>396</v>
      </c>
    </row>
    <row r="35" spans="1:5">
      <c r="A35" s="30" t="s">
        <v>6014</v>
      </c>
      <c r="B35" t="s">
        <v>10485</v>
      </c>
      <c r="C35" t="s">
        <v>10887</v>
      </c>
      <c r="D35" t="s">
        <v>10888</v>
      </c>
      <c r="E35" t="s">
        <v>5967</v>
      </c>
    </row>
    <row r="36" spans="1:5">
      <c r="A36" s="30"/>
    </row>
    <row r="37" spans="1:5">
      <c r="A37" s="30" t="s">
        <v>6014</v>
      </c>
      <c r="B37" t="s">
        <v>10488</v>
      </c>
      <c r="C37" t="s">
        <v>10489</v>
      </c>
      <c r="D37" t="s">
        <v>10490</v>
      </c>
      <c r="E37" t="s">
        <v>5967</v>
      </c>
    </row>
    <row r="38" spans="1:5">
      <c r="A38" s="30"/>
    </row>
    <row r="39" spans="1:5">
      <c r="A39" s="30" t="s">
        <v>6014</v>
      </c>
      <c r="B39" t="s">
        <v>10889</v>
      </c>
      <c r="C39" t="s">
        <v>10474</v>
      </c>
      <c r="D39" t="s">
        <v>10890</v>
      </c>
      <c r="E39" t="s">
        <v>377</v>
      </c>
    </row>
    <row r="40" spans="1:5">
      <c r="A40" s="30"/>
    </row>
    <row r="41" spans="1:5">
      <c r="A41" s="30" t="s">
        <v>6014</v>
      </c>
      <c r="B41" t="s">
        <v>10491</v>
      </c>
      <c r="C41" t="s">
        <v>10783</v>
      </c>
      <c r="D41" t="s">
        <v>10187</v>
      </c>
      <c r="E41" t="s">
        <v>5967</v>
      </c>
    </row>
    <row r="42" spans="1:5">
      <c r="A42" s="30"/>
    </row>
    <row r="43" spans="1:5">
      <c r="A43" s="30" t="s">
        <v>6014</v>
      </c>
      <c r="B43" t="s">
        <v>10492</v>
      </c>
      <c r="C43" t="s">
        <v>10891</v>
      </c>
      <c r="D43" t="s">
        <v>10892</v>
      </c>
      <c r="E43" t="s">
        <v>5967</v>
      </c>
    </row>
    <row r="44" spans="1:5">
      <c r="A44" s="30"/>
    </row>
    <row r="45" spans="1:5">
      <c r="A45" s="30" t="s">
        <v>6014</v>
      </c>
      <c r="B45" t="s">
        <v>10495</v>
      </c>
      <c r="C45" t="s">
        <v>10893</v>
      </c>
      <c r="D45" t="s">
        <v>10894</v>
      </c>
      <c r="E45" t="s">
        <v>5967</v>
      </c>
    </row>
    <row r="46" spans="1:5">
      <c r="A46" s="30"/>
    </row>
    <row r="47" spans="1:5">
      <c r="A47" s="30" t="s">
        <v>6014</v>
      </c>
      <c r="B47" t="s">
        <v>10498</v>
      </c>
      <c r="C47" t="s">
        <v>10499</v>
      </c>
      <c r="D47" t="s">
        <v>10500</v>
      </c>
    </row>
    <row r="48" spans="1:5">
      <c r="A48" s="30"/>
    </row>
    <row r="49" spans="1:5">
      <c r="A49" s="30" t="s">
        <v>5968</v>
      </c>
      <c r="B49" t="s">
        <v>10478</v>
      </c>
      <c r="C49" t="s">
        <v>9479</v>
      </c>
      <c r="D49" t="s">
        <v>5970</v>
      </c>
      <c r="E49" t="s">
        <v>396</v>
      </c>
    </row>
    <row r="50" spans="1:5">
      <c r="A50" s="30" t="s">
        <v>6014</v>
      </c>
      <c r="B50" t="s">
        <v>10895</v>
      </c>
      <c r="C50" t="s">
        <v>10896</v>
      </c>
      <c r="D50" t="s">
        <v>10897</v>
      </c>
    </row>
    <row r="51" spans="1:5">
      <c r="A51" s="30"/>
    </row>
    <row r="52" spans="1:5">
      <c r="A52" s="30" t="s">
        <v>5968</v>
      </c>
      <c r="B52" t="s">
        <v>10478</v>
      </c>
      <c r="C52" t="s">
        <v>9479</v>
      </c>
      <c r="D52" t="s">
        <v>5970</v>
      </c>
      <c r="E52" t="s">
        <v>396</v>
      </c>
    </row>
    <row r="53" spans="1:5">
      <c r="A53" s="30" t="s">
        <v>6042</v>
      </c>
      <c r="B53" t="s">
        <v>10898</v>
      </c>
      <c r="C53" t="s">
        <v>10899</v>
      </c>
      <c r="D53" t="s">
        <v>10306</v>
      </c>
      <c r="E53" t="s">
        <v>5967</v>
      </c>
    </row>
    <row r="54" spans="1:5">
      <c r="A54" s="30"/>
    </row>
    <row r="55" spans="1:5">
      <c r="A55" s="30" t="s">
        <v>6042</v>
      </c>
      <c r="B55" t="s">
        <v>10900</v>
      </c>
      <c r="C55" t="s">
        <v>10474</v>
      </c>
      <c r="D55" t="s">
        <v>10890</v>
      </c>
      <c r="E55" t="s">
        <v>377</v>
      </c>
    </row>
    <row r="56" spans="1:5">
      <c r="A56" s="30"/>
    </row>
    <row r="57" spans="1:5">
      <c r="A57" s="30" t="s">
        <v>5968</v>
      </c>
      <c r="B57" t="s">
        <v>10478</v>
      </c>
      <c r="C57" t="s">
        <v>9479</v>
      </c>
      <c r="D57" t="s">
        <v>5970</v>
      </c>
      <c r="E57" t="s">
        <v>396</v>
      </c>
    </row>
    <row r="58" spans="1:5">
      <c r="A58" s="30" t="s">
        <v>6042</v>
      </c>
      <c r="B58" t="s">
        <v>10895</v>
      </c>
      <c r="C58" t="s">
        <v>10899</v>
      </c>
      <c r="D58" t="s">
        <v>10901</v>
      </c>
    </row>
    <row r="59" spans="1:5">
      <c r="A59" s="30"/>
    </row>
    <row r="60" spans="1:5">
      <c r="A60" s="30" t="s">
        <v>5968</v>
      </c>
      <c r="B60" t="s">
        <v>10478</v>
      </c>
      <c r="C60" t="s">
        <v>9479</v>
      </c>
      <c r="D60" t="s">
        <v>5970</v>
      </c>
      <c r="E60" t="s">
        <v>396</v>
      </c>
    </row>
    <row r="61" spans="1:5">
      <c r="A61" s="30" t="s">
        <v>9386</v>
      </c>
      <c r="B61" t="s">
        <v>10902</v>
      </c>
      <c r="C61" t="s">
        <v>10474</v>
      </c>
      <c r="D61" t="s">
        <v>10903</v>
      </c>
    </row>
    <row r="62" spans="1:5">
      <c r="A62" s="30"/>
    </row>
    <row r="63" spans="1:5">
      <c r="A63" s="30" t="s">
        <v>5968</v>
      </c>
      <c r="B63" t="s">
        <v>10478</v>
      </c>
      <c r="C63" t="s">
        <v>9479</v>
      </c>
      <c r="D63" t="s">
        <v>5970</v>
      </c>
      <c r="E63" t="s">
        <v>396</v>
      </c>
    </row>
    <row r="64" spans="1:5">
      <c r="A64" s="30" t="s">
        <v>9386</v>
      </c>
      <c r="B64" t="s">
        <v>10904</v>
      </c>
      <c r="C64" t="s">
        <v>10474</v>
      </c>
      <c r="D64" t="s">
        <v>10903</v>
      </c>
    </row>
    <row r="65" spans="1:5">
      <c r="A65" s="30"/>
    </row>
    <row r="66" spans="1:5">
      <c r="A66" s="30"/>
    </row>
    <row r="67" spans="1:5">
      <c r="A67" s="30" t="s">
        <v>5950</v>
      </c>
      <c r="B67" t="s">
        <v>10868</v>
      </c>
      <c r="C67" t="s">
        <v>457</v>
      </c>
    </row>
    <row r="68" spans="1:5">
      <c r="A68" s="30"/>
      <c r="B68" t="s">
        <v>54</v>
      </c>
      <c r="D68" t="s">
        <v>344</v>
      </c>
    </row>
    <row r="69" spans="1:5">
      <c r="A69" s="30"/>
      <c r="B69" t="s">
        <v>10467</v>
      </c>
      <c r="C69" t="s">
        <v>10468</v>
      </c>
      <c r="D69" t="s">
        <v>5959</v>
      </c>
    </row>
    <row r="70" spans="1:5">
      <c r="A70" s="30"/>
      <c r="B70" t="s">
        <v>10469</v>
      </c>
      <c r="C70" t="s">
        <v>10470</v>
      </c>
      <c r="D70" t="s">
        <v>5962</v>
      </c>
      <c r="E70" t="s">
        <v>364</v>
      </c>
    </row>
    <row r="71" spans="1:5">
      <c r="A71" s="30" t="s">
        <v>365</v>
      </c>
      <c r="B71" t="s">
        <v>10471</v>
      </c>
      <c r="C71" t="s">
        <v>10472</v>
      </c>
    </row>
    <row r="72" spans="1:5">
      <c r="A72" s="30"/>
    </row>
    <row r="73" spans="1:5">
      <c r="A73" s="30" t="s">
        <v>5968</v>
      </c>
      <c r="B73" t="s">
        <v>10478</v>
      </c>
      <c r="C73" t="s">
        <v>9479</v>
      </c>
      <c r="D73" t="s">
        <v>5970</v>
      </c>
      <c r="E73" t="s">
        <v>396</v>
      </c>
    </row>
    <row r="74" spans="1:5">
      <c r="A74" s="30" t="s">
        <v>6055</v>
      </c>
      <c r="B74" t="s">
        <v>10905</v>
      </c>
      <c r="C74" t="s">
        <v>10474</v>
      </c>
      <c r="D74" t="s">
        <v>10906</v>
      </c>
    </row>
    <row r="75" spans="1:5">
      <c r="A75" s="30"/>
    </row>
    <row r="76" spans="1:5">
      <c r="A76" s="30" t="s">
        <v>5968</v>
      </c>
      <c r="B76" t="s">
        <v>10478</v>
      </c>
      <c r="C76" t="s">
        <v>9479</v>
      </c>
      <c r="D76" t="s">
        <v>5970</v>
      </c>
      <c r="E76" t="s">
        <v>396</v>
      </c>
    </row>
    <row r="77" spans="1:5">
      <c r="A77" s="30" t="s">
        <v>6055</v>
      </c>
      <c r="B77" t="s">
        <v>10907</v>
      </c>
      <c r="C77" t="s">
        <v>10474</v>
      </c>
      <c r="D77" t="s">
        <v>10906</v>
      </c>
    </row>
    <row r="78" spans="1:5">
      <c r="A78" s="30"/>
    </row>
    <row r="79" spans="1:5">
      <c r="A79" s="30" t="s">
        <v>5968</v>
      </c>
      <c r="B79" t="s">
        <v>10478</v>
      </c>
      <c r="C79" t="s">
        <v>9479</v>
      </c>
      <c r="D79" t="s">
        <v>5970</v>
      </c>
      <c r="E79" t="s">
        <v>396</v>
      </c>
    </row>
    <row r="80" spans="1:5">
      <c r="A80" s="30" t="s">
        <v>6061</v>
      </c>
      <c r="B80" t="s">
        <v>10515</v>
      </c>
      <c r="C80" t="s">
        <v>10908</v>
      </c>
      <c r="D80" t="s">
        <v>10909</v>
      </c>
      <c r="E80" t="s">
        <v>5967</v>
      </c>
    </row>
    <row r="81" spans="1:5">
      <c r="A81" s="30"/>
    </row>
    <row r="82" spans="1:5">
      <c r="A82" s="30" t="s">
        <v>6061</v>
      </c>
      <c r="B82" t="s">
        <v>10518</v>
      </c>
      <c r="C82" t="s">
        <v>10519</v>
      </c>
      <c r="D82" t="s">
        <v>10910</v>
      </c>
      <c r="E82" t="s">
        <v>377</v>
      </c>
    </row>
    <row r="83" spans="1:5">
      <c r="A83" s="30"/>
    </row>
    <row r="84" spans="1:5">
      <c r="A84" s="30" t="s">
        <v>6061</v>
      </c>
      <c r="B84" t="s">
        <v>10521</v>
      </c>
      <c r="C84" t="s">
        <v>10911</v>
      </c>
      <c r="D84" t="s">
        <v>10912</v>
      </c>
      <c r="E84" t="s">
        <v>5967</v>
      </c>
    </row>
    <row r="85" spans="1:5">
      <c r="A85" s="30"/>
    </row>
    <row r="86" spans="1:5">
      <c r="A86" s="30" t="s">
        <v>6061</v>
      </c>
      <c r="B86" t="s">
        <v>10524</v>
      </c>
      <c r="C86" t="s">
        <v>10913</v>
      </c>
      <c r="D86" t="s">
        <v>10914</v>
      </c>
      <c r="E86" t="s">
        <v>377</v>
      </c>
    </row>
    <row r="87" spans="1:5">
      <c r="A87" s="30"/>
    </row>
    <row r="88" spans="1:5">
      <c r="A88" s="30" t="s">
        <v>6061</v>
      </c>
      <c r="B88" t="s">
        <v>10915</v>
      </c>
      <c r="C88" t="s">
        <v>10474</v>
      </c>
      <c r="D88" t="s">
        <v>10916</v>
      </c>
      <c r="E88" t="s">
        <v>5967</v>
      </c>
    </row>
    <row r="89" spans="1:5">
      <c r="A89" s="30"/>
    </row>
    <row r="90" spans="1:5">
      <c r="A90" s="30" t="s">
        <v>6061</v>
      </c>
      <c r="B90" t="s">
        <v>10529</v>
      </c>
      <c r="C90" t="s">
        <v>10893</v>
      </c>
      <c r="D90" t="s">
        <v>10917</v>
      </c>
      <c r="E90" t="s">
        <v>377</v>
      </c>
    </row>
    <row r="91" spans="1:5">
      <c r="A91" s="30"/>
    </row>
    <row r="92" spans="1:5">
      <c r="A92" s="30" t="s">
        <v>6061</v>
      </c>
      <c r="B92" t="s">
        <v>10918</v>
      </c>
      <c r="C92" t="s">
        <v>10474</v>
      </c>
      <c r="D92" t="s">
        <v>10919</v>
      </c>
      <c r="E92" t="s">
        <v>5967</v>
      </c>
    </row>
    <row r="93" spans="1:5">
      <c r="A93" s="30"/>
    </row>
    <row r="94" spans="1:5">
      <c r="A94" s="30" t="s">
        <v>6061</v>
      </c>
      <c r="B94" t="s">
        <v>10537</v>
      </c>
      <c r="C94" t="s">
        <v>10920</v>
      </c>
      <c r="D94" t="s">
        <v>10921</v>
      </c>
      <c r="E94" t="s">
        <v>377</v>
      </c>
    </row>
    <row r="95" spans="1:5">
      <c r="A95" s="30"/>
    </row>
    <row r="96" spans="1:5">
      <c r="A96" s="30" t="s">
        <v>6061</v>
      </c>
      <c r="B96" t="s">
        <v>10543</v>
      </c>
      <c r="C96" t="s">
        <v>10922</v>
      </c>
      <c r="D96" t="s">
        <v>10923</v>
      </c>
      <c r="E96" t="s">
        <v>5967</v>
      </c>
    </row>
    <row r="97" spans="1:5">
      <c r="A97" s="30"/>
    </row>
    <row r="98" spans="1:5">
      <c r="A98" s="30" t="s">
        <v>6061</v>
      </c>
      <c r="B98" t="s">
        <v>10924</v>
      </c>
      <c r="C98" t="s">
        <v>10511</v>
      </c>
      <c r="D98" t="s">
        <v>10333</v>
      </c>
      <c r="E98" t="s">
        <v>5967</v>
      </c>
    </row>
    <row r="99" spans="1:5">
      <c r="A99" s="30"/>
    </row>
    <row r="100" spans="1:5">
      <c r="A100" s="30" t="s">
        <v>5968</v>
      </c>
      <c r="B100" t="s">
        <v>10478</v>
      </c>
      <c r="C100" t="s">
        <v>9479</v>
      </c>
      <c r="D100" t="s">
        <v>5970</v>
      </c>
      <c r="E100" t="s">
        <v>396</v>
      </c>
    </row>
    <row r="101" spans="1:5">
      <c r="A101" s="30" t="s">
        <v>6061</v>
      </c>
      <c r="B101" t="s">
        <v>10925</v>
      </c>
      <c r="C101" t="s">
        <v>10926</v>
      </c>
      <c r="D101" t="s">
        <v>10927</v>
      </c>
    </row>
    <row r="102" spans="1:5">
      <c r="A102" s="30"/>
    </row>
    <row r="103" spans="1:5">
      <c r="A103" s="30" t="s">
        <v>5968</v>
      </c>
      <c r="B103" t="s">
        <v>10478</v>
      </c>
      <c r="C103" t="s">
        <v>9479</v>
      </c>
      <c r="D103" t="s">
        <v>5970</v>
      </c>
      <c r="E103" t="s">
        <v>396</v>
      </c>
    </row>
    <row r="104" spans="1:5">
      <c r="A104" s="30" t="s">
        <v>6114</v>
      </c>
      <c r="B104" t="s">
        <v>10551</v>
      </c>
      <c r="C104" t="s">
        <v>10928</v>
      </c>
      <c r="D104" t="s">
        <v>10929</v>
      </c>
      <c r="E104" t="s">
        <v>5967</v>
      </c>
    </row>
    <row r="105" spans="1:5">
      <c r="A105" s="30"/>
    </row>
    <row r="106" spans="1:5">
      <c r="A106" s="30" t="s">
        <v>6114</v>
      </c>
      <c r="B106" t="s">
        <v>10554</v>
      </c>
      <c r="C106" t="s">
        <v>10555</v>
      </c>
      <c r="D106" t="s">
        <v>10930</v>
      </c>
      <c r="E106" t="s">
        <v>377</v>
      </c>
    </row>
    <row r="107" spans="1:5">
      <c r="A107" s="30"/>
    </row>
    <row r="108" spans="1:5">
      <c r="A108" s="30" t="s">
        <v>6114</v>
      </c>
      <c r="B108" t="s">
        <v>10758</v>
      </c>
      <c r="C108" t="s">
        <v>10716</v>
      </c>
      <c r="D108" t="s">
        <v>10931</v>
      </c>
      <c r="E108" t="s">
        <v>377</v>
      </c>
    </row>
    <row r="109" spans="1:5">
      <c r="A109" s="30"/>
    </row>
    <row r="110" spans="1:5">
      <c r="A110" s="30" t="s">
        <v>6114</v>
      </c>
      <c r="B110" t="s">
        <v>10557</v>
      </c>
      <c r="C110" t="s">
        <v>10783</v>
      </c>
      <c r="D110" t="s">
        <v>10932</v>
      </c>
      <c r="E110" t="s">
        <v>377</v>
      </c>
    </row>
    <row r="111" spans="1:5">
      <c r="A111" s="30"/>
    </row>
    <row r="112" spans="1:5">
      <c r="A112" s="30" t="s">
        <v>6114</v>
      </c>
      <c r="B112" t="s">
        <v>10762</v>
      </c>
      <c r="C112" t="s">
        <v>10559</v>
      </c>
      <c r="D112" t="s">
        <v>10933</v>
      </c>
      <c r="E112" t="s">
        <v>5967</v>
      </c>
    </row>
    <row r="113" spans="1:5">
      <c r="A113" s="30"/>
    </row>
    <row r="114" spans="1:5">
      <c r="A114" s="30" t="s">
        <v>6114</v>
      </c>
      <c r="B114" t="s">
        <v>10934</v>
      </c>
      <c r="C114" t="s">
        <v>10474</v>
      </c>
      <c r="D114" t="s">
        <v>10935</v>
      </c>
    </row>
    <row r="115" spans="1:5">
      <c r="A115" s="30"/>
    </row>
    <row r="116" spans="1:5">
      <c r="A116" s="30" t="s">
        <v>5968</v>
      </c>
      <c r="B116" t="s">
        <v>10478</v>
      </c>
      <c r="C116" t="s">
        <v>9479</v>
      </c>
      <c r="D116" t="s">
        <v>5970</v>
      </c>
      <c r="E116" t="s">
        <v>396</v>
      </c>
    </row>
    <row r="117" spans="1:5">
      <c r="A117" s="30" t="s">
        <v>6114</v>
      </c>
      <c r="B117" t="s">
        <v>10936</v>
      </c>
      <c r="C117" t="s">
        <v>10937</v>
      </c>
      <c r="D117" t="s">
        <v>10938</v>
      </c>
    </row>
    <row r="118" spans="1:5">
      <c r="A118" s="30"/>
    </row>
    <row r="119" spans="1:5">
      <c r="A119" s="30" t="s">
        <v>5968</v>
      </c>
      <c r="B119" t="s">
        <v>10478</v>
      </c>
      <c r="C119" t="s">
        <v>9479</v>
      </c>
      <c r="D119" t="s">
        <v>5970</v>
      </c>
      <c r="E119" t="s">
        <v>396</v>
      </c>
    </row>
    <row r="120" spans="1:5">
      <c r="A120" s="30" t="s">
        <v>6135</v>
      </c>
      <c r="B120" t="s">
        <v>10939</v>
      </c>
      <c r="C120" t="s">
        <v>10474</v>
      </c>
      <c r="D120" t="s">
        <v>10940</v>
      </c>
      <c r="E120" t="s">
        <v>5967</v>
      </c>
    </row>
    <row r="121" spans="1:5">
      <c r="A121" s="30"/>
    </row>
    <row r="122" spans="1:5">
      <c r="A122" s="30" t="s">
        <v>6135</v>
      </c>
      <c r="B122" t="s">
        <v>10941</v>
      </c>
      <c r="C122" t="s">
        <v>10474</v>
      </c>
      <c r="D122" t="s">
        <v>10942</v>
      </c>
      <c r="E122" t="s">
        <v>5967</v>
      </c>
    </row>
    <row r="123" spans="1:5">
      <c r="A123" s="30"/>
    </row>
    <row r="124" spans="1:5">
      <c r="A124" s="30" t="s">
        <v>6135</v>
      </c>
      <c r="B124" t="s">
        <v>10943</v>
      </c>
      <c r="C124" t="s">
        <v>10944</v>
      </c>
      <c r="D124" t="s">
        <v>10945</v>
      </c>
    </row>
    <row r="125" spans="1:5">
      <c r="A125" s="30"/>
    </row>
    <row r="126" spans="1:5">
      <c r="A126" s="30" t="s">
        <v>6135</v>
      </c>
      <c r="B126" t="s">
        <v>10946</v>
      </c>
      <c r="C126" t="s">
        <v>10474</v>
      </c>
      <c r="D126" t="s">
        <v>10947</v>
      </c>
      <c r="E126" t="s">
        <v>5967</v>
      </c>
    </row>
    <row r="127" spans="1:5">
      <c r="A127" s="30"/>
    </row>
    <row r="128" spans="1:5">
      <c r="A128" s="30" t="s">
        <v>6135</v>
      </c>
      <c r="B128" t="s">
        <v>10948</v>
      </c>
      <c r="C128" t="s">
        <v>10474</v>
      </c>
      <c r="D128" t="s">
        <v>10949</v>
      </c>
      <c r="E128" t="s">
        <v>5967</v>
      </c>
    </row>
    <row r="129" spans="1:5">
      <c r="A129" s="30"/>
    </row>
    <row r="130" spans="1:5">
      <c r="A130" s="30" t="s">
        <v>6135</v>
      </c>
      <c r="B130" t="s">
        <v>10950</v>
      </c>
      <c r="C130" t="s">
        <v>10474</v>
      </c>
      <c r="D130" t="s">
        <v>10951</v>
      </c>
      <c r="E130" t="s">
        <v>5967</v>
      </c>
    </row>
    <row r="131" spans="1:5">
      <c r="A131" s="30"/>
    </row>
    <row r="132" spans="1:5">
      <c r="A132" s="30"/>
    </row>
    <row r="133" spans="1:5">
      <c r="A133" s="30" t="s">
        <v>5950</v>
      </c>
      <c r="B133" t="s">
        <v>10868</v>
      </c>
      <c r="C133" t="s">
        <v>541</v>
      </c>
    </row>
    <row r="134" spans="1:5">
      <c r="A134" s="30"/>
      <c r="B134" t="s">
        <v>54</v>
      </c>
      <c r="D134" t="s">
        <v>344</v>
      </c>
    </row>
    <row r="135" spans="1:5">
      <c r="A135" s="30"/>
      <c r="B135" t="s">
        <v>10467</v>
      </c>
      <c r="C135" t="s">
        <v>10468</v>
      </c>
      <c r="D135" t="s">
        <v>5959</v>
      </c>
    </row>
    <row r="136" spans="1:5">
      <c r="A136" s="30"/>
      <c r="B136" t="s">
        <v>10469</v>
      </c>
      <c r="C136" t="s">
        <v>10470</v>
      </c>
      <c r="D136" t="s">
        <v>5962</v>
      </c>
      <c r="E136" t="s">
        <v>364</v>
      </c>
    </row>
    <row r="137" spans="1:5">
      <c r="A137" s="30" t="s">
        <v>365</v>
      </c>
      <c r="B137" t="s">
        <v>10471</v>
      </c>
      <c r="C137" t="s">
        <v>10472</v>
      </c>
    </row>
    <row r="138" spans="1:5">
      <c r="A138" s="30"/>
    </row>
    <row r="139" spans="1:5">
      <c r="A139" s="30" t="s">
        <v>6135</v>
      </c>
      <c r="B139" t="s">
        <v>10578</v>
      </c>
      <c r="C139" t="s">
        <v>10579</v>
      </c>
      <c r="D139" t="s">
        <v>10952</v>
      </c>
      <c r="E139" t="s">
        <v>5967</v>
      </c>
    </row>
    <row r="140" spans="1:5">
      <c r="A140" s="30"/>
    </row>
    <row r="141" spans="1:5">
      <c r="A141" s="30" t="s">
        <v>6135</v>
      </c>
      <c r="B141" t="s">
        <v>10581</v>
      </c>
      <c r="C141" t="s">
        <v>10511</v>
      </c>
      <c r="D141" t="s">
        <v>10512</v>
      </c>
      <c r="E141" t="s">
        <v>377</v>
      </c>
    </row>
    <row r="142" spans="1:5">
      <c r="A142" s="30"/>
    </row>
    <row r="143" spans="1:5">
      <c r="A143" s="30" t="s">
        <v>6135</v>
      </c>
      <c r="B143" t="s">
        <v>10585</v>
      </c>
      <c r="C143" t="s">
        <v>10953</v>
      </c>
      <c r="D143" t="s">
        <v>10954</v>
      </c>
    </row>
    <row r="144" spans="1:5">
      <c r="A144" s="30"/>
    </row>
    <row r="145" spans="1:5">
      <c r="A145" s="30" t="s">
        <v>5968</v>
      </c>
      <c r="B145" t="s">
        <v>10478</v>
      </c>
      <c r="C145" t="s">
        <v>9479</v>
      </c>
      <c r="D145" t="s">
        <v>5970</v>
      </c>
      <c r="E145" t="s">
        <v>396</v>
      </c>
    </row>
    <row r="146" spans="1:5">
      <c r="A146" s="30" t="s">
        <v>6135</v>
      </c>
      <c r="B146" t="s">
        <v>10955</v>
      </c>
      <c r="C146" t="s">
        <v>10956</v>
      </c>
      <c r="D146" t="s">
        <v>10957</v>
      </c>
    </row>
    <row r="147" spans="1:5">
      <c r="A147" s="30"/>
    </row>
    <row r="148" spans="1:5">
      <c r="A148" s="30" t="s">
        <v>5968</v>
      </c>
      <c r="B148" t="s">
        <v>10478</v>
      </c>
      <c r="C148" t="s">
        <v>9479</v>
      </c>
      <c r="D148" t="s">
        <v>5970</v>
      </c>
      <c r="E148" t="s">
        <v>396</v>
      </c>
    </row>
    <row r="149" spans="1:5">
      <c r="A149" s="30" t="s">
        <v>6283</v>
      </c>
      <c r="B149" t="s">
        <v>10958</v>
      </c>
      <c r="C149" t="s">
        <v>10474</v>
      </c>
      <c r="D149" t="s">
        <v>10959</v>
      </c>
      <c r="E149" t="s">
        <v>5967</v>
      </c>
    </row>
    <row r="150" spans="1:5">
      <c r="A150" s="30"/>
    </row>
    <row r="151" spans="1:5">
      <c r="A151" s="30" t="s">
        <v>5968</v>
      </c>
      <c r="B151" t="s">
        <v>10478</v>
      </c>
      <c r="C151" t="s">
        <v>9479</v>
      </c>
      <c r="D151" t="s">
        <v>5970</v>
      </c>
      <c r="E151" t="s">
        <v>396</v>
      </c>
    </row>
    <row r="152" spans="1:5">
      <c r="A152" s="30" t="s">
        <v>6283</v>
      </c>
      <c r="B152" t="s">
        <v>10960</v>
      </c>
      <c r="C152" t="s">
        <v>10474</v>
      </c>
      <c r="D152" t="s">
        <v>10959</v>
      </c>
    </row>
    <row r="153" spans="1:5">
      <c r="A153" s="30"/>
    </row>
    <row r="154" spans="1:5">
      <c r="A154" s="30" t="s">
        <v>5968</v>
      </c>
      <c r="B154" t="s">
        <v>10478</v>
      </c>
      <c r="C154" t="s">
        <v>9479</v>
      </c>
      <c r="D154" t="s">
        <v>5970</v>
      </c>
      <c r="E154" t="s">
        <v>396</v>
      </c>
    </row>
    <row r="155" spans="1:5">
      <c r="A155" s="30" t="s">
        <v>6298</v>
      </c>
      <c r="B155" t="s">
        <v>10589</v>
      </c>
      <c r="C155" t="s">
        <v>10590</v>
      </c>
      <c r="D155" t="s">
        <v>10374</v>
      </c>
      <c r="E155" t="s">
        <v>377</v>
      </c>
    </row>
    <row r="156" spans="1:5">
      <c r="A156" s="30"/>
    </row>
    <row r="157" spans="1:5">
      <c r="A157" s="30" t="s">
        <v>6298</v>
      </c>
      <c r="B157" t="s">
        <v>10798</v>
      </c>
      <c r="C157" t="s">
        <v>10961</v>
      </c>
      <c r="D157" t="s">
        <v>10962</v>
      </c>
      <c r="E157" t="s">
        <v>377</v>
      </c>
    </row>
    <row r="158" spans="1:5">
      <c r="A158" s="30"/>
    </row>
    <row r="159" spans="1:5">
      <c r="A159" s="30" t="s">
        <v>6298</v>
      </c>
      <c r="B159" t="s">
        <v>10594</v>
      </c>
      <c r="C159" t="s">
        <v>10595</v>
      </c>
      <c r="D159" t="s">
        <v>10372</v>
      </c>
      <c r="E159" t="s">
        <v>377</v>
      </c>
    </row>
    <row r="160" spans="1:5">
      <c r="A160" s="30"/>
    </row>
    <row r="161" spans="1:5">
      <c r="A161" s="30" t="s">
        <v>6298</v>
      </c>
      <c r="B161" t="s">
        <v>10596</v>
      </c>
      <c r="C161" t="s">
        <v>10625</v>
      </c>
      <c r="D161" t="s">
        <v>10626</v>
      </c>
      <c r="E161" t="s">
        <v>377</v>
      </c>
    </row>
    <row r="162" spans="1:5">
      <c r="A162" s="30"/>
    </row>
    <row r="163" spans="1:5">
      <c r="A163" s="30" t="s">
        <v>6298</v>
      </c>
      <c r="B163" t="s">
        <v>10963</v>
      </c>
      <c r="C163" t="s">
        <v>10964</v>
      </c>
      <c r="D163" t="s">
        <v>10390</v>
      </c>
      <c r="E163" t="s">
        <v>377</v>
      </c>
    </row>
    <row r="164" spans="1:5">
      <c r="A164" s="30"/>
    </row>
    <row r="165" spans="1:5">
      <c r="A165" s="30" t="s">
        <v>6298</v>
      </c>
      <c r="B165" t="s">
        <v>10804</v>
      </c>
      <c r="C165" t="s">
        <v>10965</v>
      </c>
      <c r="D165" t="s">
        <v>10966</v>
      </c>
      <c r="E165" t="s">
        <v>377</v>
      </c>
    </row>
    <row r="166" spans="1:5">
      <c r="A166" s="30"/>
    </row>
    <row r="167" spans="1:5">
      <c r="A167" s="30" t="s">
        <v>6298</v>
      </c>
      <c r="B167" t="s">
        <v>10602</v>
      </c>
      <c r="C167" t="s">
        <v>10967</v>
      </c>
      <c r="D167" t="s">
        <v>10382</v>
      </c>
      <c r="E167" t="s">
        <v>377</v>
      </c>
    </row>
    <row r="168" spans="1:5">
      <c r="A168" s="30"/>
    </row>
    <row r="169" spans="1:5">
      <c r="A169" s="30" t="s">
        <v>6298</v>
      </c>
      <c r="B169" t="s">
        <v>10605</v>
      </c>
      <c r="C169" t="s">
        <v>10968</v>
      </c>
      <c r="D169" t="s">
        <v>10379</v>
      </c>
      <c r="E169" t="s">
        <v>377</v>
      </c>
    </row>
    <row r="170" spans="1:5">
      <c r="A170" s="30"/>
    </row>
    <row r="171" spans="1:5">
      <c r="A171" s="30" t="s">
        <v>6298</v>
      </c>
      <c r="B171" t="s">
        <v>10969</v>
      </c>
      <c r="C171" t="s">
        <v>10875</v>
      </c>
      <c r="D171" t="s">
        <v>10970</v>
      </c>
      <c r="E171" t="s">
        <v>377</v>
      </c>
    </row>
    <row r="172" spans="1:5">
      <c r="A172" s="30"/>
    </row>
    <row r="173" spans="1:5">
      <c r="A173" s="30" t="s">
        <v>6298</v>
      </c>
      <c r="B173" t="s">
        <v>10610</v>
      </c>
      <c r="C173" t="s">
        <v>10603</v>
      </c>
      <c r="D173" t="s">
        <v>10818</v>
      </c>
      <c r="E173" t="s">
        <v>377</v>
      </c>
    </row>
    <row r="174" spans="1:5">
      <c r="A174" s="30"/>
    </row>
    <row r="175" spans="1:5">
      <c r="A175" s="30" t="s">
        <v>6298</v>
      </c>
      <c r="B175" t="s">
        <v>10612</v>
      </c>
      <c r="C175" t="s">
        <v>10967</v>
      </c>
      <c r="D175" t="s">
        <v>10382</v>
      </c>
      <c r="E175" t="s">
        <v>377</v>
      </c>
    </row>
    <row r="176" spans="1:5">
      <c r="A176" s="30"/>
    </row>
    <row r="177" spans="1:5">
      <c r="A177" s="30" t="s">
        <v>6298</v>
      </c>
      <c r="B177" t="s">
        <v>10816</v>
      </c>
      <c r="C177" t="s">
        <v>10817</v>
      </c>
      <c r="D177" t="s">
        <v>10383</v>
      </c>
      <c r="E177" t="s">
        <v>377</v>
      </c>
    </row>
    <row r="178" spans="1:5">
      <c r="A178" s="30"/>
    </row>
    <row r="179" spans="1:5">
      <c r="A179" s="30" t="s">
        <v>6298</v>
      </c>
      <c r="B179" t="s">
        <v>10971</v>
      </c>
      <c r="C179" t="s">
        <v>10967</v>
      </c>
      <c r="D179" t="s">
        <v>10382</v>
      </c>
      <c r="E179" t="s">
        <v>377</v>
      </c>
    </row>
    <row r="180" spans="1:5">
      <c r="A180" s="30"/>
    </row>
    <row r="181" spans="1:5">
      <c r="A181" s="30" t="s">
        <v>6298</v>
      </c>
      <c r="B181" t="s">
        <v>10972</v>
      </c>
      <c r="C181" t="s">
        <v>10973</v>
      </c>
      <c r="D181" t="s">
        <v>10974</v>
      </c>
      <c r="E181" t="s">
        <v>377</v>
      </c>
    </row>
    <row r="182" spans="1:5">
      <c r="A182" s="30"/>
    </row>
    <row r="183" spans="1:5">
      <c r="A183" s="30" t="s">
        <v>6298</v>
      </c>
      <c r="B183" t="s">
        <v>10622</v>
      </c>
      <c r="C183" t="s">
        <v>10975</v>
      </c>
      <c r="D183" t="s">
        <v>10976</v>
      </c>
      <c r="E183" t="s">
        <v>377</v>
      </c>
    </row>
    <row r="184" spans="1:5">
      <c r="A184" s="30"/>
    </row>
    <row r="185" spans="1:5">
      <c r="A185" s="30" t="s">
        <v>6298</v>
      </c>
      <c r="B185" t="s">
        <v>10977</v>
      </c>
      <c r="C185" t="s">
        <v>10978</v>
      </c>
      <c r="D185" t="s">
        <v>10386</v>
      </c>
      <c r="E185" t="s">
        <v>377</v>
      </c>
    </row>
    <row r="186" spans="1:5">
      <c r="A186" s="30"/>
    </row>
    <row r="187" spans="1:5">
      <c r="A187" s="30" t="s">
        <v>6298</v>
      </c>
      <c r="B187" t="s">
        <v>10624</v>
      </c>
      <c r="C187" t="s">
        <v>10625</v>
      </c>
      <c r="D187" t="s">
        <v>10626</v>
      </c>
      <c r="E187" t="s">
        <v>377</v>
      </c>
    </row>
    <row r="188" spans="1:5">
      <c r="A188" s="30"/>
    </row>
    <row r="189" spans="1:5">
      <c r="A189" s="30" t="s">
        <v>6298</v>
      </c>
      <c r="B189" t="s">
        <v>10979</v>
      </c>
      <c r="C189" t="s">
        <v>10628</v>
      </c>
      <c r="D189" t="s">
        <v>10980</v>
      </c>
      <c r="E189" t="s">
        <v>377</v>
      </c>
    </row>
    <row r="190" spans="1:5">
      <c r="A190" s="30"/>
    </row>
    <row r="191" spans="1:5">
      <c r="A191" s="30" t="s">
        <v>6298</v>
      </c>
      <c r="B191" t="s">
        <v>10981</v>
      </c>
      <c r="C191" t="s">
        <v>10982</v>
      </c>
      <c r="D191" t="s">
        <v>10983</v>
      </c>
      <c r="E191" t="s">
        <v>377</v>
      </c>
    </row>
    <row r="192" spans="1:5">
      <c r="A192" s="30"/>
    </row>
    <row r="193" spans="1:5">
      <c r="A193" s="30" t="s">
        <v>6298</v>
      </c>
      <c r="B193" t="s">
        <v>10636</v>
      </c>
      <c r="C193" t="s">
        <v>10984</v>
      </c>
      <c r="D193" t="s">
        <v>10985</v>
      </c>
    </row>
    <row r="194" spans="1:5">
      <c r="A194" s="30"/>
    </row>
    <row r="195" spans="1:5">
      <c r="A195" s="30" t="s">
        <v>6298</v>
      </c>
      <c r="B195" t="s">
        <v>10833</v>
      </c>
      <c r="C195" t="s">
        <v>10986</v>
      </c>
      <c r="D195" t="s">
        <v>10987</v>
      </c>
      <c r="E195" t="s">
        <v>377</v>
      </c>
    </row>
    <row r="196" spans="1:5">
      <c r="A196" s="30"/>
    </row>
    <row r="197" spans="1:5">
      <c r="A197" s="30" t="s">
        <v>6298</v>
      </c>
      <c r="B197" t="s">
        <v>10836</v>
      </c>
      <c r="C197" t="s">
        <v>10988</v>
      </c>
      <c r="D197" t="s">
        <v>10398</v>
      </c>
      <c r="E197" t="s">
        <v>377</v>
      </c>
    </row>
    <row r="198" spans="1:5">
      <c r="A198" s="30"/>
    </row>
    <row r="199" spans="1:5">
      <c r="A199" s="30" t="s">
        <v>5950</v>
      </c>
      <c r="B199" t="s">
        <v>10868</v>
      </c>
      <c r="C199" t="s">
        <v>624</v>
      </c>
    </row>
    <row r="200" spans="1:5">
      <c r="A200" s="30"/>
      <c r="B200" t="s">
        <v>54</v>
      </c>
      <c r="D200" t="s">
        <v>344</v>
      </c>
    </row>
    <row r="201" spans="1:5">
      <c r="A201" s="30"/>
      <c r="B201" t="s">
        <v>10467</v>
      </c>
      <c r="C201" t="s">
        <v>10468</v>
      </c>
      <c r="D201" t="s">
        <v>5959</v>
      </c>
    </row>
    <row r="202" spans="1:5">
      <c r="A202" s="30"/>
      <c r="B202" t="s">
        <v>10469</v>
      </c>
      <c r="C202" t="s">
        <v>10470</v>
      </c>
      <c r="D202" t="s">
        <v>5962</v>
      </c>
      <c r="E202" t="s">
        <v>364</v>
      </c>
    </row>
    <row r="203" spans="1:5">
      <c r="A203" s="30" t="s">
        <v>365</v>
      </c>
      <c r="B203" t="s">
        <v>10471</v>
      </c>
      <c r="C203" t="s">
        <v>10472</v>
      </c>
    </row>
    <row r="204" spans="1:5">
      <c r="A204" s="30"/>
    </row>
    <row r="205" spans="1:5">
      <c r="A205" s="30"/>
    </row>
    <row r="206" spans="1:5">
      <c r="A206" s="30" t="s">
        <v>6298</v>
      </c>
      <c r="B206" t="s">
        <v>10645</v>
      </c>
      <c r="C206" t="s">
        <v>10988</v>
      </c>
      <c r="D206" t="s">
        <v>10398</v>
      </c>
      <c r="E206" t="s">
        <v>377</v>
      </c>
    </row>
    <row r="207" spans="1:5">
      <c r="A207" s="30"/>
    </row>
    <row r="208" spans="1:5">
      <c r="A208" s="30" t="s">
        <v>6298</v>
      </c>
      <c r="B208" t="s">
        <v>10837</v>
      </c>
      <c r="C208" t="s">
        <v>10989</v>
      </c>
      <c r="D208" t="s">
        <v>10990</v>
      </c>
      <c r="E208" t="s">
        <v>377</v>
      </c>
    </row>
    <row r="209" spans="1:5">
      <c r="A209" s="30"/>
    </row>
    <row r="210" spans="1:5">
      <c r="A210" s="30" t="s">
        <v>6298</v>
      </c>
      <c r="B210" t="s">
        <v>10647</v>
      </c>
      <c r="C210" t="s">
        <v>10991</v>
      </c>
      <c r="D210" t="s">
        <v>10992</v>
      </c>
      <c r="E210" t="s">
        <v>377</v>
      </c>
    </row>
    <row r="211" spans="1:5">
      <c r="A211" s="30"/>
    </row>
    <row r="212" spans="1:5">
      <c r="A212" s="30" t="s">
        <v>6298</v>
      </c>
      <c r="B212" t="s">
        <v>10650</v>
      </c>
      <c r="C212" t="s">
        <v>10993</v>
      </c>
      <c r="D212" t="s">
        <v>10404</v>
      </c>
      <c r="E212" t="s">
        <v>377</v>
      </c>
    </row>
    <row r="213" spans="1:5">
      <c r="A213" s="30"/>
    </row>
    <row r="214" spans="1:5">
      <c r="A214" s="30" t="s">
        <v>6298</v>
      </c>
      <c r="B214" t="s">
        <v>10994</v>
      </c>
      <c r="C214" t="s">
        <v>10486</v>
      </c>
      <c r="D214" t="s">
        <v>10995</v>
      </c>
    </row>
    <row r="215" spans="1:5">
      <c r="A215" s="30"/>
    </row>
    <row r="216" spans="1:5">
      <c r="A216" s="30" t="s">
        <v>6298</v>
      </c>
      <c r="B216" t="s">
        <v>10852</v>
      </c>
      <c r="C216" t="s">
        <v>10486</v>
      </c>
      <c r="D216" t="s">
        <v>10995</v>
      </c>
    </row>
    <row r="217" spans="1:5">
      <c r="A217" s="30"/>
    </row>
    <row r="218" spans="1:5">
      <c r="A218" s="30" t="s">
        <v>5968</v>
      </c>
      <c r="B218" t="s">
        <v>10478</v>
      </c>
      <c r="C218" t="s">
        <v>9479</v>
      </c>
      <c r="D218" t="s">
        <v>5970</v>
      </c>
      <c r="E218" t="s">
        <v>396</v>
      </c>
    </row>
    <row r="219" spans="1:5">
      <c r="A219" s="30" t="s">
        <v>6298</v>
      </c>
      <c r="B219" t="s">
        <v>10996</v>
      </c>
      <c r="C219" t="s">
        <v>10997</v>
      </c>
      <c r="D219" t="s">
        <v>10998</v>
      </c>
    </row>
    <row r="220" spans="1:5">
      <c r="A220" s="30"/>
    </row>
    <row r="221" spans="1:5">
      <c r="A221" s="30" t="s">
        <v>5968</v>
      </c>
      <c r="B221" t="s">
        <v>10478</v>
      </c>
      <c r="C221" t="s">
        <v>9479</v>
      </c>
      <c r="D221" t="s">
        <v>5970</v>
      </c>
      <c r="E221" t="s">
        <v>396</v>
      </c>
    </row>
    <row r="222" spans="1:5">
      <c r="A222" s="30" t="s">
        <v>6398</v>
      </c>
      <c r="B222" t="s">
        <v>10999</v>
      </c>
      <c r="C222" t="s">
        <v>10474</v>
      </c>
      <c r="D222" t="s">
        <v>11000</v>
      </c>
    </row>
    <row r="223" spans="1:5">
      <c r="A223" s="30"/>
    </row>
    <row r="224" spans="1:5">
      <c r="A224" s="30" t="s">
        <v>6398</v>
      </c>
      <c r="B224" t="s">
        <v>11001</v>
      </c>
      <c r="C224" t="s">
        <v>10474</v>
      </c>
      <c r="D224" t="s">
        <v>11002</v>
      </c>
    </row>
    <row r="225" spans="1:5">
      <c r="A225" s="30"/>
    </row>
    <row r="226" spans="1:5">
      <c r="A226" s="30" t="s">
        <v>6398</v>
      </c>
      <c r="B226" t="s">
        <v>11003</v>
      </c>
      <c r="C226" t="s">
        <v>10474</v>
      </c>
      <c r="D226" t="s">
        <v>11004</v>
      </c>
    </row>
    <row r="227" spans="1:5">
      <c r="A227" s="30"/>
    </row>
    <row r="228" spans="1:5">
      <c r="A228" s="30" t="s">
        <v>6398</v>
      </c>
      <c r="B228" t="s">
        <v>11005</v>
      </c>
      <c r="C228" t="s">
        <v>10474</v>
      </c>
      <c r="D228" t="s">
        <v>11006</v>
      </c>
    </row>
    <row r="229" spans="1:5">
      <c r="A229" s="30"/>
    </row>
    <row r="230" spans="1:5">
      <c r="A230" s="30" t="s">
        <v>6398</v>
      </c>
      <c r="B230" t="s">
        <v>11007</v>
      </c>
      <c r="C230" t="s">
        <v>10474</v>
      </c>
      <c r="D230" t="s">
        <v>11008</v>
      </c>
    </row>
    <row r="231" spans="1:5">
      <c r="A231" s="30"/>
    </row>
    <row r="232" spans="1:5">
      <c r="A232" s="30" t="s">
        <v>6398</v>
      </c>
      <c r="B232" t="s">
        <v>11009</v>
      </c>
      <c r="C232" t="s">
        <v>10474</v>
      </c>
      <c r="D232" t="s">
        <v>11010</v>
      </c>
    </row>
    <row r="233" spans="1:5">
      <c r="A233" s="30"/>
    </row>
    <row r="234" spans="1:5">
      <c r="A234" s="30" t="s">
        <v>6398</v>
      </c>
      <c r="B234" t="s">
        <v>11011</v>
      </c>
      <c r="C234" t="s">
        <v>10474</v>
      </c>
      <c r="D234" t="s">
        <v>11012</v>
      </c>
    </row>
    <row r="235" spans="1:5">
      <c r="A235" s="30"/>
    </row>
    <row r="236" spans="1:5">
      <c r="A236" s="30" t="s">
        <v>5968</v>
      </c>
      <c r="B236" t="s">
        <v>10478</v>
      </c>
      <c r="C236" t="s">
        <v>9479</v>
      </c>
      <c r="D236" t="s">
        <v>5970</v>
      </c>
      <c r="E236" t="s">
        <v>396</v>
      </c>
    </row>
    <row r="237" spans="1:5">
      <c r="A237" s="30" t="s">
        <v>6398</v>
      </c>
      <c r="B237" t="s">
        <v>11013</v>
      </c>
      <c r="C237" t="s">
        <v>10474</v>
      </c>
      <c r="D237" t="s">
        <v>11014</v>
      </c>
    </row>
    <row r="238" spans="1:5">
      <c r="A238" s="30"/>
    </row>
    <row r="239" spans="1:5">
      <c r="A239" s="30" t="s">
        <v>5968</v>
      </c>
      <c r="B239" t="s">
        <v>10478</v>
      </c>
      <c r="C239" t="s">
        <v>9479</v>
      </c>
      <c r="D239" t="s">
        <v>5970</v>
      </c>
      <c r="E239" t="s">
        <v>396</v>
      </c>
    </row>
    <row r="240" spans="1:5">
      <c r="A240" s="30" t="s">
        <v>6457</v>
      </c>
      <c r="B240" t="s">
        <v>10478</v>
      </c>
      <c r="C240" t="s">
        <v>9479</v>
      </c>
      <c r="D240" t="s">
        <v>5970</v>
      </c>
      <c r="E240" t="s">
        <v>396</v>
      </c>
    </row>
    <row r="241" spans="1:5">
      <c r="A241" s="30"/>
      <c r="B241" t="s">
        <v>11015</v>
      </c>
      <c r="C241" t="s">
        <v>11016</v>
      </c>
      <c r="D241" t="s">
        <v>11017</v>
      </c>
    </row>
    <row r="242" spans="1:5">
      <c r="A242" s="30"/>
    </row>
    <row r="243" spans="1:5">
      <c r="A243" s="30" t="s">
        <v>5968</v>
      </c>
      <c r="B243" t="s">
        <v>10478</v>
      </c>
      <c r="C243" t="s">
        <v>9479</v>
      </c>
      <c r="D243" t="s">
        <v>5970</v>
      </c>
      <c r="E243" t="s">
        <v>396</v>
      </c>
    </row>
    <row r="244" spans="1:5">
      <c r="A244" s="51" t="s">
        <v>5968</v>
      </c>
      <c r="B244" t="s">
        <v>10478</v>
      </c>
      <c r="C244" t="s">
        <v>9479</v>
      </c>
      <c r="D244" t="s">
        <v>5970</v>
      </c>
      <c r="E244" t="s">
        <v>396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95BE-CCDA-47F6-BAC2-A0B98F56D904}">
  <dimension ref="A1:A37"/>
  <sheetViews>
    <sheetView workbookViewId="0">
      <selection activeCell="I13" sqref="I13"/>
    </sheetView>
  </sheetViews>
  <sheetFormatPr defaultRowHeight="14.4"/>
  <sheetData>
    <row r="1" spans="1:1">
      <c r="A1" s="30" t="s">
        <v>11018</v>
      </c>
    </row>
    <row r="2" spans="1:1">
      <c r="A2" s="30" t="s">
        <v>11019</v>
      </c>
    </row>
    <row r="3" spans="1:1">
      <c r="A3" s="30" t="s">
        <v>2596</v>
      </c>
    </row>
    <row r="4" spans="1:1">
      <c r="A4" s="30" t="s">
        <v>2597</v>
      </c>
    </row>
    <row r="5" spans="1:1">
      <c r="A5" s="30" t="s">
        <v>61</v>
      </c>
    </row>
    <row r="6" spans="1:1">
      <c r="A6" s="30"/>
    </row>
    <row r="7" spans="1:1">
      <c r="A7" s="30" t="s">
        <v>11020</v>
      </c>
    </row>
    <row r="8" spans="1:1">
      <c r="A8" s="30"/>
    </row>
    <row r="9" spans="1:1">
      <c r="A9" s="30" t="s">
        <v>65</v>
      </c>
    </row>
    <row r="10" spans="1:1">
      <c r="A10" s="30" t="s">
        <v>11021</v>
      </c>
    </row>
    <row r="11" spans="1:1">
      <c r="A11" s="30"/>
    </row>
    <row r="12" spans="1:1">
      <c r="A12" s="30" t="s">
        <v>65</v>
      </c>
    </row>
    <row r="13" spans="1:1">
      <c r="A13" s="30" t="s">
        <v>11022</v>
      </c>
    </row>
    <row r="14" spans="1:1">
      <c r="A14" s="30"/>
    </row>
    <row r="15" spans="1:1">
      <c r="A15" s="30" t="s">
        <v>11023</v>
      </c>
    </row>
    <row r="16" spans="1:1">
      <c r="A16" s="30"/>
    </row>
    <row r="17" spans="1:1">
      <c r="A17" s="30" t="s">
        <v>11024</v>
      </c>
    </row>
    <row r="18" spans="1:1">
      <c r="A18" s="30"/>
    </row>
    <row r="19" spans="1:1">
      <c r="A19" s="30" t="s">
        <v>11025</v>
      </c>
    </row>
    <row r="20" spans="1:1">
      <c r="A20" s="30"/>
    </row>
    <row r="21" spans="1:1">
      <c r="A21" s="30" t="s">
        <v>11026</v>
      </c>
    </row>
    <row r="22" spans="1:1">
      <c r="A22" s="30"/>
    </row>
    <row r="23" spans="1:1">
      <c r="A23" s="30" t="s">
        <v>11027</v>
      </c>
    </row>
    <row r="24" spans="1:1">
      <c r="A24" s="30"/>
    </row>
    <row r="25" spans="1:1">
      <c r="A25" s="30" t="s">
        <v>11028</v>
      </c>
    </row>
    <row r="26" spans="1:1">
      <c r="A26" s="30"/>
    </row>
    <row r="27" spans="1:1">
      <c r="A27" s="30" t="s">
        <v>11029</v>
      </c>
    </row>
    <row r="28" spans="1:1">
      <c r="A28" s="30"/>
    </row>
    <row r="29" spans="1:1">
      <c r="A29" s="30" t="s">
        <v>65</v>
      </c>
    </row>
    <row r="30" spans="1:1">
      <c r="A30" s="30" t="s">
        <v>11030</v>
      </c>
    </row>
    <row r="31" spans="1:1">
      <c r="A31" s="30"/>
    </row>
    <row r="32" spans="1:1">
      <c r="A32" s="30" t="s">
        <v>65</v>
      </c>
    </row>
    <row r="33" spans="1:1">
      <c r="A33" s="30" t="s">
        <v>326</v>
      </c>
    </row>
    <row r="34" spans="1:1">
      <c r="A34" s="30" t="s">
        <v>11031</v>
      </c>
    </row>
    <row r="35" spans="1:1">
      <c r="A35" s="30"/>
    </row>
    <row r="36" spans="1:1">
      <c r="A36" s="30" t="s">
        <v>65</v>
      </c>
    </row>
    <row r="37" spans="1:1">
      <c r="A37" s="51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8F69-C3E8-49E2-A740-51B8E118A208}">
  <dimension ref="A1:E218"/>
  <sheetViews>
    <sheetView topLeftCell="A194" workbookViewId="0">
      <selection activeCell="D197" sqref="D197"/>
    </sheetView>
  </sheetViews>
  <sheetFormatPr defaultRowHeight="14.4"/>
  <cols>
    <col min="1" max="1" width="29.6640625" bestFit="1" customWidth="1"/>
    <col min="2" max="2" width="92.44140625" bestFit="1" customWidth="1"/>
    <col min="3" max="3" width="35.44140625" bestFit="1" customWidth="1"/>
    <col min="4" max="4" width="18.44140625" bestFit="1" customWidth="1"/>
    <col min="5" max="5" width="8.6640625" bestFit="1" customWidth="1"/>
  </cols>
  <sheetData>
    <row r="1" spans="1:5">
      <c r="A1" s="30" t="s">
        <v>5950</v>
      </c>
      <c r="B1" t="s">
        <v>10698</v>
      </c>
      <c r="C1" t="s">
        <v>339</v>
      </c>
    </row>
    <row r="2" spans="1:5">
      <c r="A2" s="30"/>
      <c r="B2" t="s">
        <v>54</v>
      </c>
      <c r="D2" t="s">
        <v>344</v>
      </c>
    </row>
    <row r="3" spans="1:5">
      <c r="A3" s="30"/>
      <c r="B3" t="s">
        <v>10467</v>
      </c>
      <c r="C3" t="s">
        <v>10468</v>
      </c>
      <c r="D3" t="s">
        <v>5959</v>
      </c>
    </row>
    <row r="4" spans="1:5">
      <c r="A4" s="30"/>
      <c r="B4" t="s">
        <v>10469</v>
      </c>
      <c r="C4" t="s">
        <v>10470</v>
      </c>
      <c r="D4" t="s">
        <v>5962</v>
      </c>
      <c r="E4" t="s">
        <v>364</v>
      </c>
    </row>
    <row r="5" spans="1:5">
      <c r="A5" s="30" t="s">
        <v>365</v>
      </c>
      <c r="B5" t="s">
        <v>10471</v>
      </c>
      <c r="C5" t="s">
        <v>10472</v>
      </c>
    </row>
    <row r="6" spans="1:5">
      <c r="A6" s="30"/>
    </row>
    <row r="7" spans="1:5">
      <c r="A7" s="30" t="s">
        <v>5964</v>
      </c>
      <c r="B7" t="s">
        <v>10699</v>
      </c>
      <c r="C7" t="s">
        <v>10474</v>
      </c>
      <c r="D7" t="s">
        <v>10700</v>
      </c>
      <c r="E7" t="s">
        <v>5967</v>
      </c>
    </row>
    <row r="8" spans="1:5">
      <c r="A8" s="30"/>
    </row>
    <row r="9" spans="1:5">
      <c r="A9" s="30" t="s">
        <v>5964</v>
      </c>
      <c r="B9" t="s">
        <v>10701</v>
      </c>
      <c r="C9" t="s">
        <v>10474</v>
      </c>
      <c r="D9" t="s">
        <v>10702</v>
      </c>
    </row>
    <row r="10" spans="1:5">
      <c r="A10" s="30"/>
    </row>
    <row r="11" spans="1:5">
      <c r="A11" s="30" t="s">
        <v>5968</v>
      </c>
      <c r="B11" t="s">
        <v>10478</v>
      </c>
      <c r="C11" t="s">
        <v>9479</v>
      </c>
      <c r="D11" t="s">
        <v>5970</v>
      </c>
      <c r="E11" t="s">
        <v>396</v>
      </c>
    </row>
    <row r="12" spans="1:5">
      <c r="A12" s="30" t="s">
        <v>5964</v>
      </c>
      <c r="B12" t="s">
        <v>10703</v>
      </c>
      <c r="C12" t="s">
        <v>10474</v>
      </c>
      <c r="D12" t="s">
        <v>10704</v>
      </c>
    </row>
    <row r="13" spans="1:5">
      <c r="A13" s="30"/>
    </row>
    <row r="14" spans="1:5">
      <c r="A14" s="30" t="s">
        <v>5968</v>
      </c>
      <c r="B14" t="s">
        <v>10478</v>
      </c>
      <c r="C14" t="s">
        <v>9479</v>
      </c>
      <c r="D14" t="s">
        <v>5970</v>
      </c>
      <c r="E14" t="s">
        <v>396</v>
      </c>
    </row>
    <row r="15" spans="1:5">
      <c r="A15" s="30" t="s">
        <v>5984</v>
      </c>
      <c r="B15" t="s">
        <v>10705</v>
      </c>
      <c r="C15" t="s">
        <v>10706</v>
      </c>
      <c r="D15" t="s">
        <v>10707</v>
      </c>
      <c r="E15" t="s">
        <v>377</v>
      </c>
    </row>
    <row r="16" spans="1:5">
      <c r="A16" s="30"/>
    </row>
    <row r="17" spans="1:5">
      <c r="A17" s="30" t="s">
        <v>5968</v>
      </c>
      <c r="B17" t="s">
        <v>10478</v>
      </c>
      <c r="C17" t="s">
        <v>9479</v>
      </c>
      <c r="D17" t="s">
        <v>5970</v>
      </c>
      <c r="E17" t="s">
        <v>396</v>
      </c>
    </row>
    <row r="18" spans="1:5">
      <c r="A18" s="30" t="s">
        <v>5984</v>
      </c>
      <c r="B18" t="s">
        <v>10501</v>
      </c>
      <c r="C18" t="s">
        <v>10706</v>
      </c>
      <c r="D18" t="s">
        <v>10707</v>
      </c>
    </row>
    <row r="19" spans="1:5">
      <c r="A19" s="30"/>
    </row>
    <row r="20" spans="1:5">
      <c r="A20" s="30" t="s">
        <v>5968</v>
      </c>
      <c r="B20" t="s">
        <v>10478</v>
      </c>
      <c r="C20" t="s">
        <v>9479</v>
      </c>
      <c r="D20" t="s">
        <v>5970</v>
      </c>
      <c r="E20" t="s">
        <v>396</v>
      </c>
    </row>
    <row r="21" spans="1:5">
      <c r="A21" s="30" t="s">
        <v>6002</v>
      </c>
      <c r="B21" t="s">
        <v>10481</v>
      </c>
      <c r="C21" t="s">
        <v>10708</v>
      </c>
      <c r="D21" t="s">
        <v>10709</v>
      </c>
      <c r="E21" t="s">
        <v>5967</v>
      </c>
    </row>
    <row r="22" spans="1:5">
      <c r="A22" s="30"/>
    </row>
    <row r="23" spans="1:5">
      <c r="A23" s="30" t="s">
        <v>5968</v>
      </c>
      <c r="B23" t="s">
        <v>10478</v>
      </c>
      <c r="C23" t="s">
        <v>9479</v>
      </c>
      <c r="D23" t="s">
        <v>5970</v>
      </c>
      <c r="E23" t="s">
        <v>396</v>
      </c>
    </row>
    <row r="24" spans="1:5">
      <c r="A24" s="30" t="s">
        <v>6002</v>
      </c>
      <c r="B24" t="s">
        <v>10484</v>
      </c>
      <c r="C24" t="s">
        <v>10708</v>
      </c>
      <c r="D24" t="s">
        <v>10709</v>
      </c>
    </row>
    <row r="25" spans="1:5">
      <c r="A25" s="30"/>
    </row>
    <row r="26" spans="1:5">
      <c r="A26" s="30" t="s">
        <v>5968</v>
      </c>
      <c r="B26" t="s">
        <v>10478</v>
      </c>
      <c r="C26" t="s">
        <v>9479</v>
      </c>
      <c r="D26" t="s">
        <v>5970</v>
      </c>
      <c r="E26" t="s">
        <v>396</v>
      </c>
    </row>
    <row r="27" spans="1:5">
      <c r="A27" s="30" t="s">
        <v>6014</v>
      </c>
      <c r="B27" t="s">
        <v>10485</v>
      </c>
      <c r="C27" t="s">
        <v>10710</v>
      </c>
      <c r="D27" t="s">
        <v>10711</v>
      </c>
      <c r="E27" t="s">
        <v>5967</v>
      </c>
    </row>
    <row r="28" spans="1:5">
      <c r="A28" s="30"/>
    </row>
    <row r="29" spans="1:5">
      <c r="A29" s="30" t="s">
        <v>6014</v>
      </c>
      <c r="B29" t="s">
        <v>10488</v>
      </c>
      <c r="C29" t="s">
        <v>10712</v>
      </c>
      <c r="D29" t="s">
        <v>10713</v>
      </c>
      <c r="E29" t="s">
        <v>5967</v>
      </c>
    </row>
    <row r="30" spans="1:5">
      <c r="A30" s="30"/>
    </row>
    <row r="31" spans="1:5">
      <c r="A31" s="30" t="s">
        <v>6014</v>
      </c>
      <c r="B31" t="s">
        <v>10714</v>
      </c>
      <c r="C31" t="s">
        <v>10708</v>
      </c>
      <c r="D31" t="s">
        <v>10715</v>
      </c>
      <c r="E31" t="s">
        <v>5967</v>
      </c>
    </row>
    <row r="32" spans="1:5">
      <c r="A32" s="30"/>
    </row>
    <row r="33" spans="1:5">
      <c r="A33" s="30" t="s">
        <v>6014</v>
      </c>
      <c r="B33" t="s">
        <v>10492</v>
      </c>
      <c r="C33" t="s">
        <v>10716</v>
      </c>
      <c r="D33" t="s">
        <v>10717</v>
      </c>
      <c r="E33" t="s">
        <v>5967</v>
      </c>
    </row>
    <row r="34" spans="1:5">
      <c r="A34" s="30"/>
    </row>
    <row r="35" spans="1:5">
      <c r="A35" s="30" t="s">
        <v>6014</v>
      </c>
      <c r="B35" t="s">
        <v>10495</v>
      </c>
      <c r="C35" t="s">
        <v>10718</v>
      </c>
      <c r="D35" t="s">
        <v>10719</v>
      </c>
      <c r="E35" t="s">
        <v>5967</v>
      </c>
    </row>
    <row r="36" spans="1:5">
      <c r="A36" s="30"/>
    </row>
    <row r="37" spans="1:5">
      <c r="A37" s="30" t="s">
        <v>6014</v>
      </c>
      <c r="B37" t="s">
        <v>10720</v>
      </c>
      <c r="C37" t="s">
        <v>10474</v>
      </c>
      <c r="D37" t="s">
        <v>10721</v>
      </c>
      <c r="E37" t="s">
        <v>5967</v>
      </c>
    </row>
    <row r="38" spans="1:5">
      <c r="A38" s="30"/>
    </row>
    <row r="39" spans="1:5">
      <c r="A39" s="30" t="s">
        <v>6014</v>
      </c>
      <c r="B39" t="s">
        <v>10498</v>
      </c>
      <c r="C39" t="s">
        <v>10722</v>
      </c>
      <c r="D39" t="s">
        <v>10295</v>
      </c>
    </row>
    <row r="40" spans="1:5">
      <c r="A40" s="30"/>
    </row>
    <row r="41" spans="1:5">
      <c r="A41" s="30" t="s">
        <v>5968</v>
      </c>
      <c r="B41" t="s">
        <v>10478</v>
      </c>
      <c r="C41" t="s">
        <v>9479</v>
      </c>
      <c r="D41" t="s">
        <v>5970</v>
      </c>
      <c r="E41" t="s">
        <v>396</v>
      </c>
    </row>
    <row r="42" spans="1:5">
      <c r="A42" s="30" t="s">
        <v>6014</v>
      </c>
      <c r="B42" t="s">
        <v>10723</v>
      </c>
      <c r="C42" t="s">
        <v>10724</v>
      </c>
      <c r="D42" t="s">
        <v>10725</v>
      </c>
    </row>
    <row r="43" spans="1:5">
      <c r="A43" s="30"/>
    </row>
    <row r="44" spans="1:5">
      <c r="A44" s="30" t="s">
        <v>5968</v>
      </c>
      <c r="B44" t="s">
        <v>10478</v>
      </c>
      <c r="C44" t="s">
        <v>9479</v>
      </c>
      <c r="D44" t="s">
        <v>5970</v>
      </c>
      <c r="E44" t="s">
        <v>396</v>
      </c>
    </row>
    <row r="45" spans="1:5">
      <c r="A45" s="30" t="s">
        <v>6042</v>
      </c>
      <c r="B45" t="s">
        <v>10726</v>
      </c>
      <c r="C45" t="s">
        <v>10727</v>
      </c>
      <c r="D45" t="s">
        <v>10728</v>
      </c>
      <c r="E45" t="s">
        <v>5967</v>
      </c>
    </row>
    <row r="46" spans="1:5">
      <c r="A46" s="30"/>
    </row>
    <row r="47" spans="1:5">
      <c r="A47" s="30" t="s">
        <v>6042</v>
      </c>
      <c r="B47" t="s">
        <v>10729</v>
      </c>
      <c r="C47" t="s">
        <v>10474</v>
      </c>
      <c r="D47" t="s">
        <v>10730</v>
      </c>
    </row>
    <row r="48" spans="1:5">
      <c r="A48" s="30"/>
    </row>
    <row r="49" spans="1:5">
      <c r="A49" s="30" t="s">
        <v>5968</v>
      </c>
      <c r="B49" t="s">
        <v>10478</v>
      </c>
      <c r="C49" t="s">
        <v>9479</v>
      </c>
      <c r="D49" t="s">
        <v>5970</v>
      </c>
      <c r="E49" t="s">
        <v>396</v>
      </c>
    </row>
    <row r="50" spans="1:5">
      <c r="A50" s="30" t="s">
        <v>6042</v>
      </c>
      <c r="B50" t="s">
        <v>10731</v>
      </c>
      <c r="C50" t="s">
        <v>10727</v>
      </c>
      <c r="D50" t="s">
        <v>10732</v>
      </c>
    </row>
    <row r="51" spans="1:5">
      <c r="A51" s="30"/>
    </row>
    <row r="52" spans="1:5">
      <c r="A52" s="30" t="s">
        <v>5968</v>
      </c>
      <c r="B52" t="s">
        <v>10478</v>
      </c>
      <c r="C52" t="s">
        <v>9479</v>
      </c>
      <c r="D52" t="s">
        <v>5970</v>
      </c>
      <c r="E52" t="s">
        <v>396</v>
      </c>
    </row>
    <row r="53" spans="1:5">
      <c r="A53" s="30" t="s">
        <v>9386</v>
      </c>
      <c r="B53" t="s">
        <v>10510</v>
      </c>
      <c r="C53" t="s">
        <v>10733</v>
      </c>
      <c r="D53" t="s">
        <v>10734</v>
      </c>
    </row>
    <row r="54" spans="1:5">
      <c r="A54" s="30"/>
    </row>
    <row r="55" spans="1:5">
      <c r="A55" s="30" t="s">
        <v>5968</v>
      </c>
      <c r="B55" t="s">
        <v>10478</v>
      </c>
      <c r="C55" t="s">
        <v>9479</v>
      </c>
      <c r="D55" t="s">
        <v>5970</v>
      </c>
      <c r="E55" t="s">
        <v>396</v>
      </c>
    </row>
    <row r="56" spans="1:5">
      <c r="A56" s="30" t="s">
        <v>9386</v>
      </c>
      <c r="B56" t="s">
        <v>10501</v>
      </c>
      <c r="C56" t="s">
        <v>10733</v>
      </c>
      <c r="D56" t="s">
        <v>10734</v>
      </c>
    </row>
    <row r="57" spans="1:5">
      <c r="A57" s="30"/>
    </row>
    <row r="58" spans="1:5">
      <c r="A58" s="30" t="s">
        <v>5968</v>
      </c>
      <c r="B58" t="s">
        <v>10478</v>
      </c>
      <c r="C58" t="s">
        <v>9479</v>
      </c>
      <c r="D58" t="s">
        <v>5970</v>
      </c>
      <c r="E58" t="s">
        <v>396</v>
      </c>
    </row>
    <row r="59" spans="1:5">
      <c r="A59" s="30" t="s">
        <v>6061</v>
      </c>
      <c r="B59" t="s">
        <v>10521</v>
      </c>
      <c r="C59" t="s">
        <v>10735</v>
      </c>
      <c r="D59" t="s">
        <v>10736</v>
      </c>
      <c r="E59" t="s">
        <v>5967</v>
      </c>
    </row>
    <row r="60" spans="1:5">
      <c r="A60" s="30"/>
    </row>
    <row r="61" spans="1:5">
      <c r="A61" s="30" t="s">
        <v>6061</v>
      </c>
      <c r="B61" t="s">
        <v>10524</v>
      </c>
      <c r="C61" t="s">
        <v>10737</v>
      </c>
      <c r="D61" t="s">
        <v>10738</v>
      </c>
      <c r="E61" t="s">
        <v>377</v>
      </c>
    </row>
    <row r="62" spans="1:5">
      <c r="A62" s="30"/>
    </row>
    <row r="63" spans="1:5">
      <c r="A63" s="30" t="s">
        <v>6061</v>
      </c>
      <c r="B63" t="s">
        <v>10527</v>
      </c>
      <c r="C63" t="s">
        <v>10739</v>
      </c>
      <c r="D63" t="s">
        <v>10740</v>
      </c>
      <c r="E63" t="s">
        <v>377</v>
      </c>
    </row>
    <row r="64" spans="1:5">
      <c r="A64" s="30"/>
    </row>
    <row r="65" spans="1:5">
      <c r="A65" s="30" t="s">
        <v>6061</v>
      </c>
      <c r="B65" t="s">
        <v>10529</v>
      </c>
      <c r="C65" t="s">
        <v>10741</v>
      </c>
      <c r="D65" t="s">
        <v>10742</v>
      </c>
      <c r="E65" t="s">
        <v>377</v>
      </c>
    </row>
    <row r="66" spans="1:5">
      <c r="A66" s="30"/>
    </row>
    <row r="67" spans="1:5">
      <c r="A67" s="30" t="s">
        <v>5950</v>
      </c>
      <c r="B67" t="s">
        <v>10698</v>
      </c>
      <c r="C67" t="s">
        <v>457</v>
      </c>
    </row>
    <row r="68" spans="1:5">
      <c r="A68" s="30"/>
      <c r="B68" t="s">
        <v>54</v>
      </c>
      <c r="D68" t="s">
        <v>344</v>
      </c>
    </row>
    <row r="69" spans="1:5">
      <c r="A69" s="30"/>
      <c r="B69" t="s">
        <v>10467</v>
      </c>
      <c r="C69" t="s">
        <v>10468</v>
      </c>
      <c r="D69" t="s">
        <v>5959</v>
      </c>
    </row>
    <row r="70" spans="1:5">
      <c r="A70" s="30"/>
      <c r="B70" t="s">
        <v>10469</v>
      </c>
      <c r="C70" t="s">
        <v>10470</v>
      </c>
      <c r="D70" t="s">
        <v>5962</v>
      </c>
      <c r="E70" t="s">
        <v>364</v>
      </c>
    </row>
    <row r="71" spans="1:5">
      <c r="A71" s="30" t="s">
        <v>365</v>
      </c>
      <c r="B71" t="s">
        <v>10471</v>
      </c>
      <c r="C71" t="s">
        <v>10472</v>
      </c>
    </row>
    <row r="72" spans="1:5">
      <c r="A72" s="30"/>
    </row>
    <row r="73" spans="1:5">
      <c r="A73" s="30"/>
    </row>
    <row r="74" spans="1:5">
      <c r="A74" s="30" t="s">
        <v>6061</v>
      </c>
      <c r="B74" t="s">
        <v>10743</v>
      </c>
      <c r="C74" t="s">
        <v>10474</v>
      </c>
      <c r="D74" t="s">
        <v>10744</v>
      </c>
      <c r="E74" t="s">
        <v>5967</v>
      </c>
    </row>
    <row r="75" spans="1:5">
      <c r="A75" s="30"/>
    </row>
    <row r="76" spans="1:5">
      <c r="A76" s="30" t="s">
        <v>6061</v>
      </c>
      <c r="B76" t="s">
        <v>10745</v>
      </c>
      <c r="C76" t="s">
        <v>10474</v>
      </c>
      <c r="D76" t="s">
        <v>10746</v>
      </c>
      <c r="E76" t="s">
        <v>5967</v>
      </c>
    </row>
    <row r="77" spans="1:5">
      <c r="A77" s="30"/>
    </row>
    <row r="78" spans="1:5">
      <c r="A78" s="30" t="s">
        <v>6061</v>
      </c>
      <c r="B78" t="s">
        <v>10537</v>
      </c>
      <c r="C78" t="s">
        <v>10747</v>
      </c>
      <c r="D78" t="s">
        <v>10748</v>
      </c>
      <c r="E78" t="s">
        <v>377</v>
      </c>
    </row>
    <row r="79" spans="1:5">
      <c r="A79" s="30"/>
    </row>
    <row r="80" spans="1:5">
      <c r="A80" s="30" t="s">
        <v>6061</v>
      </c>
      <c r="B80" t="s">
        <v>10540</v>
      </c>
      <c r="C80" t="s">
        <v>10749</v>
      </c>
      <c r="D80" t="s">
        <v>10750</v>
      </c>
      <c r="E80" t="s">
        <v>377</v>
      </c>
    </row>
    <row r="81" spans="1:5">
      <c r="A81" s="30"/>
    </row>
    <row r="82" spans="1:5">
      <c r="A82" s="30" t="s">
        <v>6061</v>
      </c>
      <c r="B82" t="s">
        <v>10543</v>
      </c>
      <c r="C82" t="s">
        <v>10751</v>
      </c>
      <c r="D82" t="s">
        <v>10752</v>
      </c>
      <c r="E82" t="s">
        <v>5967</v>
      </c>
    </row>
    <row r="83" spans="1:5">
      <c r="A83" s="30"/>
    </row>
    <row r="84" spans="1:5">
      <c r="A84" s="30" t="s">
        <v>5968</v>
      </c>
      <c r="B84" t="s">
        <v>10478</v>
      </c>
      <c r="C84" t="s">
        <v>9479</v>
      </c>
      <c r="D84" t="s">
        <v>5970</v>
      </c>
      <c r="E84" t="s">
        <v>396</v>
      </c>
    </row>
    <row r="85" spans="1:5">
      <c r="A85" s="30" t="s">
        <v>6061</v>
      </c>
      <c r="B85" t="s">
        <v>10753</v>
      </c>
      <c r="C85" t="s">
        <v>10754</v>
      </c>
      <c r="D85" t="s">
        <v>10755</v>
      </c>
    </row>
    <row r="86" spans="1:5">
      <c r="A86" s="30"/>
    </row>
    <row r="87" spans="1:5">
      <c r="A87" s="30" t="s">
        <v>5968</v>
      </c>
      <c r="B87" t="s">
        <v>10478</v>
      </c>
      <c r="C87" t="s">
        <v>9479</v>
      </c>
      <c r="D87" t="s">
        <v>5970</v>
      </c>
      <c r="E87" t="s">
        <v>396</v>
      </c>
    </row>
    <row r="88" spans="1:5">
      <c r="A88" s="30" t="s">
        <v>6114</v>
      </c>
      <c r="B88" t="s">
        <v>10554</v>
      </c>
      <c r="C88" t="s">
        <v>10756</v>
      </c>
      <c r="D88" t="s">
        <v>10757</v>
      </c>
      <c r="E88" t="s">
        <v>377</v>
      </c>
    </row>
    <row r="89" spans="1:5">
      <c r="A89" s="30"/>
    </row>
    <row r="90" spans="1:5">
      <c r="A90" s="30" t="s">
        <v>6114</v>
      </c>
      <c r="B90" t="s">
        <v>10758</v>
      </c>
      <c r="C90" t="s">
        <v>10759</v>
      </c>
      <c r="D90" t="s">
        <v>10760</v>
      </c>
      <c r="E90" t="s">
        <v>377</v>
      </c>
    </row>
    <row r="91" spans="1:5">
      <c r="A91" s="30"/>
    </row>
    <row r="92" spans="1:5">
      <c r="A92" s="30" t="s">
        <v>6114</v>
      </c>
      <c r="B92" t="s">
        <v>10557</v>
      </c>
      <c r="C92" t="s">
        <v>10559</v>
      </c>
      <c r="D92" t="s">
        <v>10761</v>
      </c>
      <c r="E92" t="s">
        <v>377</v>
      </c>
    </row>
    <row r="93" spans="1:5">
      <c r="A93" s="30"/>
    </row>
    <row r="94" spans="1:5">
      <c r="A94" s="30" t="s">
        <v>6114</v>
      </c>
      <c r="B94" t="s">
        <v>10762</v>
      </c>
      <c r="C94" t="s">
        <v>10763</v>
      </c>
      <c r="D94" t="s">
        <v>10764</v>
      </c>
      <c r="E94" t="s">
        <v>5967</v>
      </c>
    </row>
    <row r="95" spans="1:5">
      <c r="A95" s="30"/>
    </row>
    <row r="96" spans="1:5">
      <c r="A96" s="30" t="s">
        <v>5968</v>
      </c>
      <c r="B96" t="s">
        <v>10478</v>
      </c>
      <c r="C96" t="s">
        <v>9479</v>
      </c>
      <c r="D96" t="s">
        <v>5970</v>
      </c>
      <c r="E96" t="s">
        <v>396</v>
      </c>
    </row>
    <row r="97" spans="1:5">
      <c r="A97" s="30" t="s">
        <v>6114</v>
      </c>
      <c r="B97" t="s">
        <v>10501</v>
      </c>
      <c r="C97" t="s">
        <v>10765</v>
      </c>
      <c r="D97" t="s">
        <v>10766</v>
      </c>
    </row>
    <row r="98" spans="1:5">
      <c r="A98" s="30"/>
    </row>
    <row r="99" spans="1:5">
      <c r="A99" s="30" t="s">
        <v>5968</v>
      </c>
      <c r="B99" t="s">
        <v>10478</v>
      </c>
      <c r="C99" t="s">
        <v>9479</v>
      </c>
      <c r="D99" t="s">
        <v>5970</v>
      </c>
      <c r="E99" t="s">
        <v>396</v>
      </c>
    </row>
    <row r="100" spans="1:5">
      <c r="A100" s="30" t="s">
        <v>6135</v>
      </c>
      <c r="B100" t="s">
        <v>10767</v>
      </c>
      <c r="C100" t="s">
        <v>10474</v>
      </c>
      <c r="D100" t="s">
        <v>10768</v>
      </c>
      <c r="E100" t="s">
        <v>5967</v>
      </c>
    </row>
    <row r="101" spans="1:5">
      <c r="A101" s="30"/>
    </row>
    <row r="102" spans="1:5">
      <c r="A102" s="30" t="s">
        <v>6135</v>
      </c>
      <c r="B102" t="s">
        <v>10769</v>
      </c>
      <c r="C102" t="s">
        <v>10474</v>
      </c>
      <c r="D102" t="s">
        <v>10770</v>
      </c>
      <c r="E102" t="s">
        <v>5967</v>
      </c>
    </row>
    <row r="103" spans="1:5">
      <c r="A103" s="30"/>
    </row>
    <row r="104" spans="1:5">
      <c r="A104" s="30" t="s">
        <v>6135</v>
      </c>
      <c r="B104" t="s">
        <v>10771</v>
      </c>
      <c r="C104" t="s">
        <v>10474</v>
      </c>
      <c r="D104" t="s">
        <v>10772</v>
      </c>
      <c r="E104" t="s">
        <v>5967</v>
      </c>
    </row>
    <row r="105" spans="1:5">
      <c r="A105" s="30"/>
    </row>
    <row r="106" spans="1:5">
      <c r="A106" s="30" t="s">
        <v>6135</v>
      </c>
      <c r="B106" t="s">
        <v>10773</v>
      </c>
      <c r="C106" t="s">
        <v>10474</v>
      </c>
      <c r="D106" t="s">
        <v>10774</v>
      </c>
      <c r="E106" t="s">
        <v>5967</v>
      </c>
    </row>
    <row r="107" spans="1:5">
      <c r="A107" s="30"/>
    </row>
    <row r="108" spans="1:5">
      <c r="A108" s="30" t="s">
        <v>6135</v>
      </c>
      <c r="B108" t="s">
        <v>10775</v>
      </c>
      <c r="C108" t="s">
        <v>10474</v>
      </c>
      <c r="D108" t="s">
        <v>10776</v>
      </c>
      <c r="E108" t="s">
        <v>5967</v>
      </c>
    </row>
    <row r="109" spans="1:5">
      <c r="A109" s="30"/>
    </row>
    <row r="110" spans="1:5">
      <c r="A110" s="30" t="s">
        <v>6135</v>
      </c>
      <c r="B110" t="s">
        <v>10777</v>
      </c>
      <c r="C110" t="s">
        <v>10474</v>
      </c>
      <c r="D110" t="s">
        <v>10778</v>
      </c>
      <c r="E110" t="s">
        <v>5967</v>
      </c>
    </row>
    <row r="111" spans="1:5">
      <c r="A111" s="30"/>
    </row>
    <row r="112" spans="1:5">
      <c r="A112" s="30" t="s">
        <v>6135</v>
      </c>
      <c r="B112" t="s">
        <v>10572</v>
      </c>
      <c r="C112" t="s">
        <v>10779</v>
      </c>
      <c r="D112" t="s">
        <v>10780</v>
      </c>
      <c r="E112" t="s">
        <v>5967</v>
      </c>
    </row>
    <row r="113" spans="1:5">
      <c r="A113" s="30"/>
    </row>
    <row r="114" spans="1:5">
      <c r="A114" s="30" t="s">
        <v>6135</v>
      </c>
      <c r="B114" t="s">
        <v>10578</v>
      </c>
      <c r="C114" t="s">
        <v>10781</v>
      </c>
      <c r="D114" t="s">
        <v>10782</v>
      </c>
      <c r="E114" t="s">
        <v>5967</v>
      </c>
    </row>
    <row r="115" spans="1:5">
      <c r="A115" s="30"/>
    </row>
    <row r="116" spans="1:5">
      <c r="A116" s="30" t="s">
        <v>6135</v>
      </c>
      <c r="B116" t="s">
        <v>10584</v>
      </c>
      <c r="C116" t="s">
        <v>10783</v>
      </c>
      <c r="D116" t="s">
        <v>10784</v>
      </c>
      <c r="E116" t="s">
        <v>377</v>
      </c>
    </row>
    <row r="117" spans="1:5">
      <c r="A117" s="30"/>
    </row>
    <row r="118" spans="1:5">
      <c r="A118" s="30" t="s">
        <v>6135</v>
      </c>
      <c r="B118" t="s">
        <v>10585</v>
      </c>
      <c r="C118" t="s">
        <v>10785</v>
      </c>
      <c r="D118" t="s">
        <v>10786</v>
      </c>
    </row>
    <row r="119" spans="1:5">
      <c r="A119" s="30"/>
    </row>
    <row r="120" spans="1:5">
      <c r="A120" s="30" t="s">
        <v>5968</v>
      </c>
      <c r="B120" t="s">
        <v>10478</v>
      </c>
      <c r="C120" t="s">
        <v>9479</v>
      </c>
      <c r="D120" t="s">
        <v>5970</v>
      </c>
      <c r="E120" t="s">
        <v>396</v>
      </c>
    </row>
    <row r="121" spans="1:5">
      <c r="A121" s="30" t="s">
        <v>6135</v>
      </c>
      <c r="B121" t="s">
        <v>10787</v>
      </c>
      <c r="C121" t="s">
        <v>10788</v>
      </c>
      <c r="D121" t="s">
        <v>10789</v>
      </c>
    </row>
    <row r="122" spans="1:5">
      <c r="A122" s="30"/>
    </row>
    <row r="123" spans="1:5">
      <c r="A123" s="30" t="s">
        <v>5968</v>
      </c>
      <c r="B123" t="s">
        <v>10478</v>
      </c>
      <c r="C123" t="s">
        <v>9479</v>
      </c>
      <c r="D123" t="s">
        <v>5970</v>
      </c>
      <c r="E123" t="s">
        <v>396</v>
      </c>
    </row>
    <row r="124" spans="1:5">
      <c r="A124" s="30" t="s">
        <v>6283</v>
      </c>
      <c r="B124" t="s">
        <v>10790</v>
      </c>
      <c r="C124" t="s">
        <v>10474</v>
      </c>
      <c r="D124" t="s">
        <v>10791</v>
      </c>
      <c r="E124">
        <v>0</v>
      </c>
    </row>
    <row r="125" spans="1:5">
      <c r="A125" s="30"/>
    </row>
    <row r="126" spans="1:5">
      <c r="A126" s="30" t="s">
        <v>6283</v>
      </c>
      <c r="B126" t="s">
        <v>10792</v>
      </c>
      <c r="C126" t="s">
        <v>10474</v>
      </c>
      <c r="D126" t="s">
        <v>10793</v>
      </c>
      <c r="E126" t="s">
        <v>5967</v>
      </c>
    </row>
    <row r="127" spans="1:5">
      <c r="A127" s="30"/>
    </row>
    <row r="128" spans="1:5">
      <c r="A128" s="30" t="s">
        <v>5968</v>
      </c>
      <c r="B128" t="s">
        <v>10478</v>
      </c>
      <c r="C128" t="s">
        <v>9479</v>
      </c>
      <c r="D128" t="s">
        <v>5970</v>
      </c>
      <c r="E128" t="s">
        <v>396</v>
      </c>
    </row>
    <row r="129" spans="1:5">
      <c r="A129" s="30" t="s">
        <v>6283</v>
      </c>
      <c r="B129" t="s">
        <v>10794</v>
      </c>
      <c r="C129" t="s">
        <v>10474</v>
      </c>
      <c r="D129" t="s">
        <v>10795</v>
      </c>
    </row>
    <row r="130" spans="1:5">
      <c r="A130" s="30"/>
    </row>
    <row r="131" spans="1:5">
      <c r="A131" s="30" t="s">
        <v>5968</v>
      </c>
      <c r="B131" t="s">
        <v>10478</v>
      </c>
      <c r="C131" t="s">
        <v>9479</v>
      </c>
      <c r="D131" t="s">
        <v>5970</v>
      </c>
      <c r="E131" t="s">
        <v>396</v>
      </c>
    </row>
    <row r="132" spans="1:5">
      <c r="A132" s="30"/>
    </row>
    <row r="133" spans="1:5">
      <c r="A133" s="30" t="s">
        <v>5950</v>
      </c>
      <c r="B133" t="s">
        <v>10698</v>
      </c>
      <c r="C133" t="s">
        <v>541</v>
      </c>
    </row>
    <row r="134" spans="1:5">
      <c r="A134" s="30"/>
      <c r="B134" t="s">
        <v>54</v>
      </c>
      <c r="D134" t="s">
        <v>344</v>
      </c>
    </row>
    <row r="135" spans="1:5">
      <c r="A135" s="30"/>
      <c r="B135" t="s">
        <v>10467</v>
      </c>
      <c r="C135" t="s">
        <v>10468</v>
      </c>
      <c r="D135" t="s">
        <v>5959</v>
      </c>
    </row>
    <row r="136" spans="1:5">
      <c r="A136" s="30"/>
      <c r="B136" t="s">
        <v>10469</v>
      </c>
      <c r="C136" t="s">
        <v>10470</v>
      </c>
      <c r="D136" t="s">
        <v>5962</v>
      </c>
      <c r="E136" t="s">
        <v>364</v>
      </c>
    </row>
    <row r="137" spans="1:5">
      <c r="A137" s="30" t="s">
        <v>365</v>
      </c>
      <c r="B137" t="s">
        <v>10471</v>
      </c>
      <c r="C137" t="s">
        <v>10472</v>
      </c>
    </row>
    <row r="138" spans="1:5">
      <c r="A138" s="30"/>
    </row>
    <row r="139" spans="1:5">
      <c r="A139" s="30" t="s">
        <v>6298</v>
      </c>
      <c r="B139" t="s">
        <v>10589</v>
      </c>
      <c r="C139" t="s">
        <v>10796</v>
      </c>
      <c r="D139" t="s">
        <v>10797</v>
      </c>
      <c r="E139" t="s">
        <v>377</v>
      </c>
    </row>
    <row r="140" spans="1:5">
      <c r="A140" s="30"/>
    </row>
    <row r="141" spans="1:5">
      <c r="A141" s="30" t="s">
        <v>6298</v>
      </c>
      <c r="B141" t="s">
        <v>10798</v>
      </c>
      <c r="C141" t="s">
        <v>10799</v>
      </c>
      <c r="D141" t="s">
        <v>10800</v>
      </c>
      <c r="E141" t="s">
        <v>377</v>
      </c>
    </row>
    <row r="142" spans="1:5">
      <c r="A142" s="30"/>
    </row>
    <row r="143" spans="1:5">
      <c r="A143" s="30" t="s">
        <v>6298</v>
      </c>
      <c r="B143" t="s">
        <v>10801</v>
      </c>
      <c r="C143" t="s">
        <v>10802</v>
      </c>
      <c r="D143" t="s">
        <v>10803</v>
      </c>
      <c r="E143" t="s">
        <v>377</v>
      </c>
    </row>
    <row r="144" spans="1:5">
      <c r="A144" s="30"/>
    </row>
    <row r="145" spans="1:5">
      <c r="A145" s="30" t="s">
        <v>6298</v>
      </c>
      <c r="B145" t="s">
        <v>10804</v>
      </c>
      <c r="C145" t="s">
        <v>10805</v>
      </c>
      <c r="D145" t="s">
        <v>10806</v>
      </c>
      <c r="E145" t="s">
        <v>377</v>
      </c>
    </row>
    <row r="146" spans="1:5">
      <c r="A146" s="30"/>
    </row>
    <row r="147" spans="1:5">
      <c r="A147" s="30" t="s">
        <v>6298</v>
      </c>
      <c r="B147" t="s">
        <v>10602</v>
      </c>
      <c r="C147" t="s">
        <v>10807</v>
      </c>
      <c r="D147" t="s">
        <v>10808</v>
      </c>
      <c r="E147" t="s">
        <v>377</v>
      </c>
    </row>
    <row r="148" spans="1:5">
      <c r="A148" s="30"/>
    </row>
    <row r="149" spans="1:5">
      <c r="A149" s="30" t="s">
        <v>6298</v>
      </c>
      <c r="B149" t="s">
        <v>10809</v>
      </c>
      <c r="C149" t="s">
        <v>10606</v>
      </c>
      <c r="D149" t="s">
        <v>10810</v>
      </c>
      <c r="E149" t="s">
        <v>377</v>
      </c>
    </row>
    <row r="150" spans="1:5">
      <c r="A150" s="30"/>
    </row>
    <row r="151" spans="1:5">
      <c r="A151" s="30" t="s">
        <v>6298</v>
      </c>
      <c r="B151" t="s">
        <v>10811</v>
      </c>
      <c r="C151" t="s">
        <v>10474</v>
      </c>
      <c r="D151" t="s">
        <v>10812</v>
      </c>
      <c r="E151" t="s">
        <v>377</v>
      </c>
    </row>
    <row r="152" spans="1:5">
      <c r="A152" s="30"/>
    </row>
    <row r="153" spans="1:5">
      <c r="A153" s="30" t="s">
        <v>6298</v>
      </c>
      <c r="B153" t="s">
        <v>10813</v>
      </c>
      <c r="C153" t="s">
        <v>10814</v>
      </c>
      <c r="D153" t="s">
        <v>10815</v>
      </c>
      <c r="E153" t="s">
        <v>377</v>
      </c>
    </row>
    <row r="154" spans="1:5">
      <c r="A154" s="30"/>
    </row>
    <row r="155" spans="1:5">
      <c r="A155" s="30" t="s">
        <v>6298</v>
      </c>
      <c r="B155" t="s">
        <v>10612</v>
      </c>
      <c r="C155" t="s">
        <v>10603</v>
      </c>
      <c r="D155" t="s">
        <v>10604</v>
      </c>
      <c r="E155" t="s">
        <v>377</v>
      </c>
    </row>
    <row r="156" spans="1:5">
      <c r="A156" s="30"/>
    </row>
    <row r="157" spans="1:5">
      <c r="A157" s="30" t="s">
        <v>6298</v>
      </c>
      <c r="B157" t="s">
        <v>10816</v>
      </c>
      <c r="C157" t="s">
        <v>10817</v>
      </c>
      <c r="D157" t="s">
        <v>10383</v>
      </c>
      <c r="E157" t="s">
        <v>377</v>
      </c>
    </row>
    <row r="158" spans="1:5">
      <c r="A158" s="30"/>
    </row>
    <row r="159" spans="1:5">
      <c r="A159" s="30" t="s">
        <v>6298</v>
      </c>
      <c r="B159" t="s">
        <v>10616</v>
      </c>
      <c r="C159" t="s">
        <v>10603</v>
      </c>
      <c r="D159" t="s">
        <v>10818</v>
      </c>
      <c r="E159" t="s">
        <v>377</v>
      </c>
    </row>
    <row r="160" spans="1:5">
      <c r="A160" s="30"/>
    </row>
    <row r="161" spans="1:5">
      <c r="A161" s="30" t="s">
        <v>6298</v>
      </c>
      <c r="B161" t="s">
        <v>10819</v>
      </c>
      <c r="C161" t="s">
        <v>10820</v>
      </c>
      <c r="D161" t="s">
        <v>10821</v>
      </c>
      <c r="E161" t="s">
        <v>377</v>
      </c>
    </row>
    <row r="162" spans="1:5">
      <c r="A162" s="30"/>
    </row>
    <row r="163" spans="1:5">
      <c r="A163" s="30" t="s">
        <v>6298</v>
      </c>
      <c r="B163" t="s">
        <v>10622</v>
      </c>
      <c r="C163" t="s">
        <v>10822</v>
      </c>
      <c r="D163" t="s">
        <v>10823</v>
      </c>
      <c r="E163" t="s">
        <v>377</v>
      </c>
    </row>
    <row r="164" spans="1:5">
      <c r="A164" s="30"/>
    </row>
    <row r="165" spans="1:5">
      <c r="A165" s="30" t="s">
        <v>6298</v>
      </c>
      <c r="B165" t="s">
        <v>10624</v>
      </c>
      <c r="C165" t="s">
        <v>10824</v>
      </c>
      <c r="D165" t="s">
        <v>10825</v>
      </c>
      <c r="E165" t="s">
        <v>377</v>
      </c>
    </row>
    <row r="166" spans="1:5">
      <c r="A166" s="30"/>
    </row>
    <row r="167" spans="1:5">
      <c r="A167" s="30" t="s">
        <v>6298</v>
      </c>
      <c r="B167" t="s">
        <v>10627</v>
      </c>
      <c r="C167" t="s">
        <v>10826</v>
      </c>
      <c r="D167" t="s">
        <v>10827</v>
      </c>
      <c r="E167" t="s">
        <v>377</v>
      </c>
    </row>
    <row r="168" spans="1:5">
      <c r="A168" s="30"/>
    </row>
    <row r="169" spans="1:5">
      <c r="A169" s="30" t="s">
        <v>6298</v>
      </c>
      <c r="B169" t="s">
        <v>10828</v>
      </c>
      <c r="C169" t="s">
        <v>10829</v>
      </c>
      <c r="D169" t="s">
        <v>10830</v>
      </c>
      <c r="E169" t="s">
        <v>377</v>
      </c>
    </row>
    <row r="170" spans="1:5">
      <c r="A170" s="30"/>
    </row>
    <row r="171" spans="1:5">
      <c r="A171" s="30" t="s">
        <v>6298</v>
      </c>
      <c r="B171" t="s">
        <v>10633</v>
      </c>
      <c r="C171" t="s">
        <v>10634</v>
      </c>
      <c r="D171" t="s">
        <v>10635</v>
      </c>
      <c r="E171" t="s">
        <v>377</v>
      </c>
    </row>
    <row r="172" spans="1:5">
      <c r="A172" s="30"/>
    </row>
    <row r="173" spans="1:5">
      <c r="A173" s="30" t="s">
        <v>6298</v>
      </c>
      <c r="B173" t="s">
        <v>10636</v>
      </c>
      <c r="C173" t="s">
        <v>10831</v>
      </c>
      <c r="D173" t="s">
        <v>10832</v>
      </c>
    </row>
    <row r="174" spans="1:5">
      <c r="A174" s="30"/>
    </row>
    <row r="175" spans="1:5">
      <c r="A175" s="30" t="s">
        <v>6298</v>
      </c>
      <c r="B175" t="s">
        <v>10833</v>
      </c>
      <c r="C175" t="s">
        <v>10834</v>
      </c>
      <c r="D175" t="s">
        <v>10835</v>
      </c>
      <c r="E175" t="s">
        <v>377</v>
      </c>
    </row>
    <row r="176" spans="1:5">
      <c r="A176" s="30"/>
    </row>
    <row r="177" spans="1:5">
      <c r="A177" s="30" t="s">
        <v>6298</v>
      </c>
      <c r="B177" t="s">
        <v>10836</v>
      </c>
      <c r="C177" t="s">
        <v>10643</v>
      </c>
      <c r="D177" t="s">
        <v>10646</v>
      </c>
      <c r="E177" t="s">
        <v>377</v>
      </c>
    </row>
    <row r="178" spans="1:5">
      <c r="A178" s="30"/>
    </row>
    <row r="179" spans="1:5">
      <c r="A179" s="30" t="s">
        <v>6298</v>
      </c>
      <c r="B179" t="s">
        <v>10645</v>
      </c>
      <c r="C179" t="s">
        <v>10643</v>
      </c>
      <c r="D179" t="s">
        <v>10646</v>
      </c>
      <c r="E179" t="s">
        <v>377</v>
      </c>
    </row>
    <row r="180" spans="1:5">
      <c r="A180" s="30"/>
    </row>
    <row r="181" spans="1:5">
      <c r="A181" s="30" t="s">
        <v>6298</v>
      </c>
      <c r="B181" t="s">
        <v>10837</v>
      </c>
      <c r="C181" t="s">
        <v>10838</v>
      </c>
      <c r="D181" t="s">
        <v>10839</v>
      </c>
      <c r="E181" t="s">
        <v>377</v>
      </c>
    </row>
    <row r="182" spans="1:5">
      <c r="A182" s="30"/>
    </row>
    <row r="183" spans="1:5">
      <c r="A183" s="30" t="s">
        <v>6298</v>
      </c>
      <c r="B183" t="s">
        <v>10840</v>
      </c>
      <c r="C183" t="s">
        <v>10841</v>
      </c>
      <c r="D183" t="s">
        <v>10842</v>
      </c>
      <c r="E183" t="s">
        <v>377</v>
      </c>
    </row>
    <row r="184" spans="1:5">
      <c r="A184" s="30"/>
    </row>
    <row r="185" spans="1:5">
      <c r="A185" s="30" t="s">
        <v>6298</v>
      </c>
      <c r="B185" t="s">
        <v>10843</v>
      </c>
      <c r="C185" t="s">
        <v>10538</v>
      </c>
      <c r="D185" t="s">
        <v>10844</v>
      </c>
      <c r="E185" t="s">
        <v>377</v>
      </c>
    </row>
    <row r="186" spans="1:5">
      <c r="A186" s="30"/>
    </row>
    <row r="187" spans="1:5">
      <c r="A187" s="30" t="s">
        <v>6298</v>
      </c>
      <c r="B187" t="s">
        <v>10650</v>
      </c>
      <c r="C187" t="s">
        <v>10845</v>
      </c>
      <c r="D187" t="s">
        <v>10846</v>
      </c>
      <c r="E187" t="s">
        <v>377</v>
      </c>
    </row>
    <row r="188" spans="1:5">
      <c r="A188" s="30"/>
    </row>
    <row r="189" spans="1:5">
      <c r="A189" s="30" t="s">
        <v>6298</v>
      </c>
      <c r="B189" t="s">
        <v>10847</v>
      </c>
      <c r="C189" t="s">
        <v>10848</v>
      </c>
      <c r="D189" t="s">
        <v>10849</v>
      </c>
    </row>
    <row r="190" spans="1:5">
      <c r="A190" s="30"/>
    </row>
    <row r="191" spans="1:5">
      <c r="A191" s="30" t="s">
        <v>6298</v>
      </c>
      <c r="B191" t="s">
        <v>10656</v>
      </c>
      <c r="C191" t="s">
        <v>10850</v>
      </c>
      <c r="D191" t="s">
        <v>10851</v>
      </c>
    </row>
    <row r="192" spans="1:5">
      <c r="A192" s="30"/>
    </row>
    <row r="193" spans="1:5">
      <c r="A193" s="30" t="s">
        <v>6298</v>
      </c>
      <c r="B193" t="s">
        <v>10852</v>
      </c>
      <c r="C193" t="s">
        <v>10853</v>
      </c>
      <c r="D193" t="s">
        <v>10854</v>
      </c>
    </row>
    <row r="194" spans="1:5">
      <c r="A194" s="30"/>
    </row>
    <row r="195" spans="1:5">
      <c r="A195" s="30" t="s">
        <v>5968</v>
      </c>
      <c r="B195" t="s">
        <v>10478</v>
      </c>
      <c r="C195" t="s">
        <v>9479</v>
      </c>
      <c r="D195" t="s">
        <v>5970</v>
      </c>
      <c r="E195" t="s">
        <v>396</v>
      </c>
    </row>
    <row r="196" spans="1:5">
      <c r="A196" s="30" t="s">
        <v>6298</v>
      </c>
      <c r="B196" t="s">
        <v>10855</v>
      </c>
      <c r="C196" t="s">
        <v>10856</v>
      </c>
      <c r="D196" t="s">
        <v>10857</v>
      </c>
    </row>
    <row r="197" spans="1:5">
      <c r="A197" s="30"/>
    </row>
    <row r="198" spans="1:5">
      <c r="A198" s="30"/>
    </row>
    <row r="199" spans="1:5">
      <c r="A199" s="30" t="s">
        <v>5950</v>
      </c>
      <c r="B199" t="s">
        <v>10698</v>
      </c>
      <c r="C199" t="s">
        <v>624</v>
      </c>
    </row>
    <row r="200" spans="1:5">
      <c r="A200" s="30"/>
      <c r="B200" t="s">
        <v>54</v>
      </c>
      <c r="D200" t="s">
        <v>344</v>
      </c>
    </row>
    <row r="201" spans="1:5">
      <c r="A201" s="30"/>
      <c r="B201" t="s">
        <v>10467</v>
      </c>
      <c r="C201" t="s">
        <v>10468</v>
      </c>
      <c r="D201" t="s">
        <v>5959</v>
      </c>
    </row>
    <row r="202" spans="1:5">
      <c r="A202" s="30"/>
      <c r="B202" t="s">
        <v>10469</v>
      </c>
      <c r="C202" t="s">
        <v>10470</v>
      </c>
      <c r="D202" t="s">
        <v>5962</v>
      </c>
      <c r="E202" t="s">
        <v>364</v>
      </c>
    </row>
    <row r="203" spans="1:5">
      <c r="A203" s="30" t="s">
        <v>365</v>
      </c>
      <c r="B203" t="s">
        <v>10471</v>
      </c>
      <c r="C203" t="s">
        <v>10472</v>
      </c>
    </row>
    <row r="204" spans="1:5">
      <c r="A204" s="30"/>
    </row>
    <row r="205" spans="1:5">
      <c r="A205" s="30" t="s">
        <v>5968</v>
      </c>
      <c r="B205" t="s">
        <v>10478</v>
      </c>
      <c r="C205" t="s">
        <v>9479</v>
      </c>
      <c r="D205" t="s">
        <v>5970</v>
      </c>
      <c r="E205" t="s">
        <v>396</v>
      </c>
    </row>
    <row r="206" spans="1:5">
      <c r="A206" s="30" t="s">
        <v>1053</v>
      </c>
      <c r="B206" t="s">
        <v>10858</v>
      </c>
      <c r="C206" t="s">
        <v>10859</v>
      </c>
      <c r="D206" t="s">
        <v>10860</v>
      </c>
    </row>
    <row r="207" spans="1:5">
      <c r="A207" s="30"/>
    </row>
    <row r="208" spans="1:5">
      <c r="A208" s="30" t="s">
        <v>1053</v>
      </c>
      <c r="B208" t="s">
        <v>10861</v>
      </c>
      <c r="C208" t="s">
        <v>10474</v>
      </c>
      <c r="D208" t="s">
        <v>10862</v>
      </c>
    </row>
    <row r="209" spans="1:5">
      <c r="A209" s="30"/>
    </row>
    <row r="210" spans="1:5">
      <c r="A210" s="30" t="s">
        <v>5968</v>
      </c>
      <c r="B210" t="s">
        <v>10478</v>
      </c>
      <c r="C210" t="s">
        <v>9479</v>
      </c>
      <c r="D210" t="s">
        <v>5970</v>
      </c>
      <c r="E210" t="s">
        <v>396</v>
      </c>
    </row>
    <row r="211" spans="1:5">
      <c r="A211" s="30" t="s">
        <v>1053</v>
      </c>
      <c r="B211" t="s">
        <v>10863</v>
      </c>
      <c r="C211" t="s">
        <v>10859</v>
      </c>
      <c r="D211" t="s">
        <v>10864</v>
      </c>
    </row>
    <row r="212" spans="1:5">
      <c r="A212" s="30"/>
    </row>
    <row r="213" spans="1:5">
      <c r="A213" s="30" t="s">
        <v>5968</v>
      </c>
      <c r="B213" t="s">
        <v>10478</v>
      </c>
      <c r="C213" t="s">
        <v>9479</v>
      </c>
      <c r="D213" t="s">
        <v>5970</v>
      </c>
      <c r="E213" t="s">
        <v>396</v>
      </c>
    </row>
    <row r="214" spans="1:5">
      <c r="A214" s="30" t="s">
        <v>6457</v>
      </c>
      <c r="B214" t="s">
        <v>10478</v>
      </c>
      <c r="C214" t="s">
        <v>9479</v>
      </c>
      <c r="D214" t="s">
        <v>5970</v>
      </c>
      <c r="E214" t="s">
        <v>396</v>
      </c>
    </row>
    <row r="215" spans="1:5">
      <c r="A215" s="30"/>
      <c r="B215" t="s">
        <v>10865</v>
      </c>
      <c r="C215" t="s">
        <v>10866</v>
      </c>
      <c r="D215" t="s">
        <v>10867</v>
      </c>
    </row>
    <row r="216" spans="1:5">
      <c r="A216" s="30"/>
    </row>
    <row r="217" spans="1:5">
      <c r="A217" s="30" t="s">
        <v>5968</v>
      </c>
      <c r="B217" t="s">
        <v>10478</v>
      </c>
      <c r="C217" t="s">
        <v>9479</v>
      </c>
      <c r="D217" t="s">
        <v>5970</v>
      </c>
      <c r="E217" t="s">
        <v>396</v>
      </c>
    </row>
    <row r="218" spans="1:5">
      <c r="A218" s="30" t="s">
        <v>5968</v>
      </c>
      <c r="B218" t="s">
        <v>10478</v>
      </c>
      <c r="C218" t="s">
        <v>9479</v>
      </c>
      <c r="D218" t="s">
        <v>5970</v>
      </c>
      <c r="E218" t="s">
        <v>396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5093-E8A2-48A0-B73F-F6B677A8DF30}">
  <dimension ref="A1:A46"/>
  <sheetViews>
    <sheetView topLeftCell="A32" workbookViewId="0">
      <selection activeCell="R21" sqref="R21"/>
    </sheetView>
  </sheetViews>
  <sheetFormatPr defaultRowHeight="14.4"/>
  <sheetData>
    <row r="1" spans="1:1">
      <c r="A1" s="30"/>
    </row>
    <row r="2" spans="1:1">
      <c r="A2" s="30" t="s">
        <v>10680</v>
      </c>
    </row>
    <row r="3" spans="1:1">
      <c r="A3" s="30" t="s">
        <v>10681</v>
      </c>
    </row>
    <row r="4" spans="1:1">
      <c r="A4" s="30" t="s">
        <v>59</v>
      </c>
    </row>
    <row r="5" spans="1:1">
      <c r="A5" s="30" t="s">
        <v>60</v>
      </c>
    </row>
    <row r="6" spans="1:1">
      <c r="A6" s="30" t="s">
        <v>61</v>
      </c>
    </row>
    <row r="7" spans="1:1">
      <c r="A7" s="30"/>
    </row>
    <row r="8" spans="1:1">
      <c r="A8" s="30" t="s">
        <v>10682</v>
      </c>
    </row>
    <row r="9" spans="1:1">
      <c r="A9" s="30"/>
    </row>
    <row r="10" spans="1:1">
      <c r="A10" s="30" t="s">
        <v>65</v>
      </c>
    </row>
    <row r="11" spans="1:1">
      <c r="A11" s="30" t="s">
        <v>10683</v>
      </c>
    </row>
    <row r="12" spans="1:1">
      <c r="A12" s="30"/>
    </row>
    <row r="13" spans="1:1">
      <c r="A13" s="30" t="s">
        <v>65</v>
      </c>
    </row>
    <row r="14" spans="1:1">
      <c r="A14" s="30" t="s">
        <v>10684</v>
      </c>
    </row>
    <row r="15" spans="1:1">
      <c r="A15" s="30"/>
    </row>
    <row r="16" spans="1:1">
      <c r="A16" s="30" t="s">
        <v>10685</v>
      </c>
    </row>
    <row r="17" spans="1:1">
      <c r="A17" s="30"/>
    </row>
    <row r="18" spans="1:1">
      <c r="A18" s="30" t="s">
        <v>10686</v>
      </c>
    </row>
    <row r="19" spans="1:1">
      <c r="A19" s="30"/>
    </row>
    <row r="20" spans="1:1">
      <c r="A20" s="30" t="s">
        <v>10687</v>
      </c>
    </row>
    <row r="21" spans="1:1">
      <c r="A21" s="30"/>
    </row>
    <row r="22" spans="1:1">
      <c r="A22" s="30" t="s">
        <v>10688</v>
      </c>
    </row>
    <row r="23" spans="1:1">
      <c r="A23" s="30"/>
    </row>
    <row r="24" spans="1:1">
      <c r="A24" s="30" t="s">
        <v>10689</v>
      </c>
    </row>
    <row r="25" spans="1:1">
      <c r="A25" s="30"/>
    </row>
    <row r="26" spans="1:1">
      <c r="A26" s="30" t="s">
        <v>10690</v>
      </c>
    </row>
    <row r="27" spans="1:1">
      <c r="A27" s="30"/>
    </row>
    <row r="28" spans="1:1">
      <c r="A28" s="30" t="s">
        <v>10691</v>
      </c>
    </row>
    <row r="29" spans="1:1">
      <c r="A29" s="30"/>
    </row>
    <row r="30" spans="1:1">
      <c r="A30" s="30" t="s">
        <v>65</v>
      </c>
    </row>
    <row r="31" spans="1:1">
      <c r="A31" s="30" t="s">
        <v>10692</v>
      </c>
    </row>
    <row r="32" spans="1:1">
      <c r="A32" s="30"/>
    </row>
    <row r="33" spans="1:1">
      <c r="A33" s="30" t="s">
        <v>65</v>
      </c>
    </row>
    <row r="34" spans="1:1">
      <c r="A34" s="30" t="s">
        <v>10693</v>
      </c>
    </row>
    <row r="35" spans="1:1">
      <c r="A35" s="30"/>
    </row>
    <row r="36" spans="1:1">
      <c r="A36" s="30" t="s">
        <v>10694</v>
      </c>
    </row>
    <row r="37" spans="1:1">
      <c r="A37" s="30"/>
    </row>
    <row r="38" spans="1:1">
      <c r="A38" s="30" t="s">
        <v>65</v>
      </c>
    </row>
    <row r="39" spans="1:1">
      <c r="A39" s="30" t="s">
        <v>10695</v>
      </c>
    </row>
    <row r="40" spans="1:1">
      <c r="A40" s="30"/>
    </row>
    <row r="41" spans="1:1">
      <c r="A41" s="30" t="s">
        <v>65</v>
      </c>
    </row>
    <row r="42" spans="1:1">
      <c r="A42" s="30" t="s">
        <v>326</v>
      </c>
    </row>
    <row r="43" spans="1:1">
      <c r="A43" s="30" t="s">
        <v>10696</v>
      </c>
    </row>
    <row r="44" spans="1:1">
      <c r="A44" s="30"/>
    </row>
    <row r="45" spans="1:1">
      <c r="A45" s="30" t="s">
        <v>65</v>
      </c>
    </row>
    <row r="46" spans="1:1">
      <c r="A46" s="30" t="s">
        <v>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4124-D5FF-48A2-8A2D-AF1573B5E4CB}">
  <dimension ref="A1:E229"/>
  <sheetViews>
    <sheetView topLeftCell="A209" workbookViewId="0">
      <selection activeCell="D19" sqref="D19"/>
    </sheetView>
  </sheetViews>
  <sheetFormatPr defaultRowHeight="14.4"/>
  <cols>
    <col min="1" max="1" width="29.6640625" bestFit="1" customWidth="1"/>
    <col min="2" max="2" width="92.44140625" bestFit="1" customWidth="1"/>
    <col min="3" max="3" width="35.44140625" bestFit="1" customWidth="1"/>
    <col min="4" max="4" width="18.44140625" bestFit="1" customWidth="1"/>
    <col min="5" max="5" width="8.6640625" bestFit="1" customWidth="1"/>
  </cols>
  <sheetData>
    <row r="1" spans="1:5">
      <c r="A1" s="30"/>
    </row>
    <row r="2" spans="1:5">
      <c r="A2" s="30" t="s">
        <v>5950</v>
      </c>
      <c r="B2" t="s">
        <v>10466</v>
      </c>
      <c r="C2" t="s">
        <v>339</v>
      </c>
    </row>
    <row r="3" spans="1:5">
      <c r="A3" s="30"/>
      <c r="B3" t="s">
        <v>54</v>
      </c>
      <c r="D3" t="s">
        <v>344</v>
      </c>
    </row>
    <row r="4" spans="1:5">
      <c r="A4" s="30"/>
      <c r="B4" t="s">
        <v>10467</v>
      </c>
      <c r="C4" t="s">
        <v>10468</v>
      </c>
      <c r="D4" t="s">
        <v>5959</v>
      </c>
    </row>
    <row r="5" spans="1:5">
      <c r="A5" s="30"/>
      <c r="B5" t="s">
        <v>10469</v>
      </c>
      <c r="C5" t="s">
        <v>10470</v>
      </c>
      <c r="D5" t="s">
        <v>5962</v>
      </c>
      <c r="E5" t="s">
        <v>364</v>
      </c>
    </row>
    <row r="6" spans="1:5">
      <c r="A6" s="30" t="s">
        <v>365</v>
      </c>
      <c r="B6" t="s">
        <v>10471</v>
      </c>
      <c r="C6" t="s">
        <v>10472</v>
      </c>
    </row>
    <row r="7" spans="1:5">
      <c r="A7" s="30"/>
    </row>
    <row r="8" spans="1:5">
      <c r="A8" s="30" t="s">
        <v>5964</v>
      </c>
      <c r="B8" t="s">
        <v>10473</v>
      </c>
      <c r="C8" t="s">
        <v>10474</v>
      </c>
      <c r="D8" t="s">
        <v>10475</v>
      </c>
      <c r="E8" t="s">
        <v>5967</v>
      </c>
    </row>
    <row r="9" spans="1:5">
      <c r="A9" s="30"/>
    </row>
    <row r="10" spans="1:5">
      <c r="A10" s="30" t="s">
        <v>5964</v>
      </c>
      <c r="B10" t="s">
        <v>10476</v>
      </c>
      <c r="C10" t="s">
        <v>10474</v>
      </c>
      <c r="D10" t="s">
        <v>10477</v>
      </c>
    </row>
    <row r="11" spans="1:5">
      <c r="A11" s="30"/>
    </row>
    <row r="12" spans="1:5">
      <c r="A12" s="30" t="s">
        <v>5968</v>
      </c>
      <c r="B12" t="s">
        <v>10478</v>
      </c>
      <c r="C12" t="s">
        <v>9479</v>
      </c>
      <c r="D12" t="s">
        <v>5970</v>
      </c>
      <c r="E12" t="s">
        <v>396</v>
      </c>
    </row>
    <row r="13" spans="1:5">
      <c r="A13" s="30" t="s">
        <v>5964</v>
      </c>
      <c r="B13" t="s">
        <v>10479</v>
      </c>
      <c r="C13" t="s">
        <v>10474</v>
      </c>
      <c r="D13" t="s">
        <v>10480</v>
      </c>
    </row>
    <row r="14" spans="1:5">
      <c r="A14" s="30"/>
    </row>
    <row r="15" spans="1:5">
      <c r="A15" s="30" t="s">
        <v>5968</v>
      </c>
      <c r="B15" t="s">
        <v>10478</v>
      </c>
      <c r="C15" t="s">
        <v>9479</v>
      </c>
      <c r="D15" t="s">
        <v>5970</v>
      </c>
      <c r="E15" t="s">
        <v>396</v>
      </c>
    </row>
    <row r="16" spans="1:5">
      <c r="A16" s="30" t="s">
        <v>6002</v>
      </c>
      <c r="B16" t="s">
        <v>10481</v>
      </c>
      <c r="C16" t="s">
        <v>10482</v>
      </c>
      <c r="D16" t="s">
        <v>10483</v>
      </c>
      <c r="E16" t="s">
        <v>5967</v>
      </c>
    </row>
    <row r="17" spans="1:5">
      <c r="A17" s="30"/>
    </row>
    <row r="18" spans="1:5">
      <c r="A18" s="30" t="s">
        <v>5968</v>
      </c>
      <c r="B18" t="s">
        <v>10478</v>
      </c>
      <c r="C18" t="s">
        <v>9479</v>
      </c>
      <c r="D18" t="s">
        <v>5970</v>
      </c>
      <c r="E18" t="s">
        <v>396</v>
      </c>
    </row>
    <row r="19" spans="1:5">
      <c r="A19" s="30" t="s">
        <v>6002</v>
      </c>
      <c r="B19" t="s">
        <v>10484</v>
      </c>
      <c r="C19" t="s">
        <v>10482</v>
      </c>
      <c r="D19" t="s">
        <v>10483</v>
      </c>
    </row>
    <row r="20" spans="1:5">
      <c r="A20" s="30"/>
    </row>
    <row r="21" spans="1:5">
      <c r="A21" s="30" t="s">
        <v>5968</v>
      </c>
      <c r="B21" t="s">
        <v>10478</v>
      </c>
      <c r="C21" t="s">
        <v>9479</v>
      </c>
      <c r="D21" t="s">
        <v>5970</v>
      </c>
      <c r="E21" t="s">
        <v>396</v>
      </c>
    </row>
    <row r="22" spans="1:5">
      <c r="A22" s="30" t="s">
        <v>6014</v>
      </c>
      <c r="B22" t="s">
        <v>10485</v>
      </c>
      <c r="C22" t="s">
        <v>10486</v>
      </c>
      <c r="D22" t="s">
        <v>10487</v>
      </c>
      <c r="E22" t="s">
        <v>5967</v>
      </c>
    </row>
    <row r="23" spans="1:5">
      <c r="A23" s="30"/>
    </row>
    <row r="24" spans="1:5">
      <c r="A24" s="30" t="s">
        <v>6014</v>
      </c>
      <c r="B24" t="s">
        <v>10488</v>
      </c>
      <c r="C24" t="s">
        <v>10489</v>
      </c>
      <c r="D24" t="s">
        <v>10490</v>
      </c>
      <c r="E24" t="s">
        <v>5967</v>
      </c>
    </row>
    <row r="25" spans="1:5">
      <c r="A25" s="30"/>
    </row>
    <row r="26" spans="1:5">
      <c r="A26" s="30" t="s">
        <v>6014</v>
      </c>
      <c r="B26" t="s">
        <v>10491</v>
      </c>
      <c r="C26" t="s">
        <v>10482</v>
      </c>
      <c r="D26" t="s">
        <v>9626</v>
      </c>
      <c r="E26" t="s">
        <v>5967</v>
      </c>
    </row>
    <row r="27" spans="1:5">
      <c r="A27" s="30"/>
    </row>
    <row r="28" spans="1:5">
      <c r="A28" s="30" t="s">
        <v>6014</v>
      </c>
      <c r="B28" t="s">
        <v>10492</v>
      </c>
      <c r="C28" t="s">
        <v>10493</v>
      </c>
      <c r="D28" t="s">
        <v>10494</v>
      </c>
      <c r="E28" t="s">
        <v>5967</v>
      </c>
    </row>
    <row r="29" spans="1:5">
      <c r="A29" s="30"/>
    </row>
    <row r="30" spans="1:5">
      <c r="A30" s="30" t="s">
        <v>6014</v>
      </c>
      <c r="B30" t="s">
        <v>10495</v>
      </c>
      <c r="C30" t="s">
        <v>10496</v>
      </c>
      <c r="D30" t="s">
        <v>10497</v>
      </c>
      <c r="E30" t="s">
        <v>5967</v>
      </c>
    </row>
    <row r="31" spans="1:5">
      <c r="A31" s="30"/>
    </row>
    <row r="32" spans="1:5">
      <c r="A32" s="30" t="s">
        <v>6014</v>
      </c>
      <c r="B32" t="s">
        <v>10498</v>
      </c>
      <c r="C32" t="s">
        <v>10499</v>
      </c>
      <c r="D32" t="s">
        <v>10500</v>
      </c>
    </row>
    <row r="33" spans="1:5">
      <c r="A33" s="30"/>
    </row>
    <row r="34" spans="1:5">
      <c r="A34" s="30" t="s">
        <v>5968</v>
      </c>
      <c r="B34" t="s">
        <v>10478</v>
      </c>
      <c r="C34" t="s">
        <v>9479</v>
      </c>
      <c r="D34" t="s">
        <v>5970</v>
      </c>
      <c r="E34" t="s">
        <v>396</v>
      </c>
    </row>
    <row r="35" spans="1:5">
      <c r="A35" s="30" t="s">
        <v>6014</v>
      </c>
      <c r="B35" t="s">
        <v>10501</v>
      </c>
      <c r="C35" t="s">
        <v>10502</v>
      </c>
      <c r="D35" t="s">
        <v>10503</v>
      </c>
    </row>
    <row r="36" spans="1:5">
      <c r="A36" s="30"/>
    </row>
    <row r="37" spans="1:5">
      <c r="A37" s="30" t="s">
        <v>5968</v>
      </c>
      <c r="B37" t="s">
        <v>10478</v>
      </c>
      <c r="C37" t="s">
        <v>9479</v>
      </c>
      <c r="D37" t="s">
        <v>5970</v>
      </c>
      <c r="E37" t="s">
        <v>396</v>
      </c>
    </row>
    <row r="38" spans="1:5">
      <c r="A38" s="30" t="s">
        <v>6042</v>
      </c>
      <c r="B38" t="s">
        <v>10504</v>
      </c>
      <c r="C38" t="s">
        <v>10474</v>
      </c>
      <c r="D38" t="s">
        <v>10505</v>
      </c>
      <c r="E38" t="s">
        <v>5967</v>
      </c>
    </row>
    <row r="39" spans="1:5">
      <c r="A39" s="30"/>
    </row>
    <row r="40" spans="1:5">
      <c r="A40" s="30" t="s">
        <v>6042</v>
      </c>
      <c r="B40" t="s">
        <v>10506</v>
      </c>
      <c r="C40" t="s">
        <v>10474</v>
      </c>
      <c r="D40" t="s">
        <v>10507</v>
      </c>
    </row>
    <row r="41" spans="1:5">
      <c r="A41" s="30"/>
    </row>
    <row r="42" spans="1:5">
      <c r="A42" s="30" t="s">
        <v>5968</v>
      </c>
      <c r="B42" t="s">
        <v>10478</v>
      </c>
      <c r="C42" t="s">
        <v>9479</v>
      </c>
      <c r="D42" t="s">
        <v>5970</v>
      </c>
      <c r="E42" t="s">
        <v>396</v>
      </c>
    </row>
    <row r="43" spans="1:5">
      <c r="A43" s="30" t="s">
        <v>6042</v>
      </c>
      <c r="B43" t="s">
        <v>10508</v>
      </c>
      <c r="C43" t="s">
        <v>10474</v>
      </c>
      <c r="D43" t="s">
        <v>10509</v>
      </c>
    </row>
    <row r="44" spans="1:5">
      <c r="A44" s="30"/>
    </row>
    <row r="45" spans="1:5">
      <c r="A45" s="30" t="s">
        <v>5968</v>
      </c>
      <c r="B45" t="s">
        <v>10478</v>
      </c>
      <c r="C45" t="s">
        <v>9479</v>
      </c>
      <c r="D45" t="s">
        <v>5970</v>
      </c>
      <c r="E45" t="s">
        <v>396</v>
      </c>
    </row>
    <row r="46" spans="1:5">
      <c r="A46" s="30" t="s">
        <v>9386</v>
      </c>
      <c r="B46" t="s">
        <v>10510</v>
      </c>
      <c r="C46" t="s">
        <v>10511</v>
      </c>
      <c r="D46" t="s">
        <v>10512</v>
      </c>
    </row>
    <row r="47" spans="1:5">
      <c r="A47" s="30"/>
    </row>
    <row r="48" spans="1:5">
      <c r="A48" s="30" t="s">
        <v>5968</v>
      </c>
      <c r="B48" t="s">
        <v>10478</v>
      </c>
      <c r="C48" t="s">
        <v>9479</v>
      </c>
      <c r="D48" t="s">
        <v>5970</v>
      </c>
      <c r="E48" t="s">
        <v>396</v>
      </c>
    </row>
    <row r="49" spans="1:5">
      <c r="A49" s="30" t="s">
        <v>9386</v>
      </c>
      <c r="B49" t="s">
        <v>10501</v>
      </c>
      <c r="C49" t="s">
        <v>10511</v>
      </c>
      <c r="D49" t="s">
        <v>10512</v>
      </c>
    </row>
    <row r="50" spans="1:5">
      <c r="A50" s="30"/>
    </row>
    <row r="51" spans="1:5">
      <c r="A51" s="30" t="s">
        <v>5968</v>
      </c>
      <c r="B51" t="s">
        <v>10478</v>
      </c>
      <c r="C51" t="s">
        <v>9479</v>
      </c>
      <c r="D51" t="s">
        <v>5970</v>
      </c>
      <c r="E51" t="s">
        <v>396</v>
      </c>
    </row>
    <row r="52" spans="1:5">
      <c r="A52" s="30" t="s">
        <v>6061</v>
      </c>
      <c r="B52" t="s">
        <v>10513</v>
      </c>
      <c r="C52" t="s">
        <v>10474</v>
      </c>
      <c r="D52" t="s">
        <v>10514</v>
      </c>
      <c r="E52" t="s">
        <v>5967</v>
      </c>
    </row>
    <row r="53" spans="1:5">
      <c r="A53" s="30"/>
    </row>
    <row r="54" spans="1:5">
      <c r="A54" s="30" t="s">
        <v>6061</v>
      </c>
      <c r="B54" t="s">
        <v>10515</v>
      </c>
      <c r="C54" t="s">
        <v>10516</v>
      </c>
      <c r="D54" t="s">
        <v>10517</v>
      </c>
      <c r="E54" t="s">
        <v>5967</v>
      </c>
    </row>
    <row r="55" spans="1:5">
      <c r="A55" s="30"/>
    </row>
    <row r="56" spans="1:5">
      <c r="A56" s="30" t="s">
        <v>6061</v>
      </c>
      <c r="B56" t="s">
        <v>10518</v>
      </c>
      <c r="C56" t="s">
        <v>10519</v>
      </c>
      <c r="D56" t="s">
        <v>10520</v>
      </c>
      <c r="E56" t="s">
        <v>377</v>
      </c>
    </row>
    <row r="57" spans="1:5">
      <c r="A57" s="30"/>
    </row>
    <row r="58" spans="1:5">
      <c r="A58" s="30" t="s">
        <v>6061</v>
      </c>
      <c r="B58" t="s">
        <v>10521</v>
      </c>
      <c r="C58" t="s">
        <v>10522</v>
      </c>
      <c r="D58" t="s">
        <v>10523</v>
      </c>
      <c r="E58" t="s">
        <v>5967</v>
      </c>
    </row>
    <row r="59" spans="1:5">
      <c r="A59" s="30"/>
    </row>
    <row r="60" spans="1:5">
      <c r="A60" s="30" t="s">
        <v>6061</v>
      </c>
      <c r="B60" t="s">
        <v>10524</v>
      </c>
      <c r="C60" t="s">
        <v>10525</v>
      </c>
      <c r="D60" t="s">
        <v>10526</v>
      </c>
      <c r="E60" t="s">
        <v>377</v>
      </c>
    </row>
    <row r="61" spans="1:5">
      <c r="A61" s="30"/>
    </row>
    <row r="62" spans="1:5">
      <c r="A62" s="30" t="s">
        <v>6061</v>
      </c>
      <c r="B62" t="s">
        <v>10527</v>
      </c>
      <c r="C62" t="s">
        <v>10482</v>
      </c>
      <c r="D62" t="s">
        <v>10528</v>
      </c>
      <c r="E62" t="s">
        <v>377</v>
      </c>
    </row>
    <row r="63" spans="1:5">
      <c r="A63" s="30"/>
    </row>
    <row r="64" spans="1:5">
      <c r="A64" s="30" t="s">
        <v>6061</v>
      </c>
      <c r="B64" t="s">
        <v>10529</v>
      </c>
      <c r="C64" t="s">
        <v>10530</v>
      </c>
      <c r="D64" t="s">
        <v>10531</v>
      </c>
      <c r="E64" t="s">
        <v>377</v>
      </c>
    </row>
    <row r="65" spans="1:5">
      <c r="A65" s="30"/>
    </row>
    <row r="66" spans="1:5">
      <c r="A66" s="30" t="s">
        <v>6061</v>
      </c>
      <c r="B66" t="s">
        <v>10532</v>
      </c>
      <c r="C66" t="s">
        <v>10499</v>
      </c>
      <c r="D66" t="s">
        <v>10500</v>
      </c>
      <c r="E66" t="s">
        <v>377</v>
      </c>
    </row>
    <row r="67" spans="1:5">
      <c r="A67" s="30"/>
    </row>
    <row r="68" spans="1:5">
      <c r="A68" s="30" t="s">
        <v>5950</v>
      </c>
      <c r="B68" t="s">
        <v>10466</v>
      </c>
      <c r="C68" t="s">
        <v>457</v>
      </c>
    </row>
    <row r="69" spans="1:5">
      <c r="A69" s="30"/>
      <c r="B69" t="s">
        <v>54</v>
      </c>
      <c r="D69" t="s">
        <v>344</v>
      </c>
    </row>
    <row r="70" spans="1:5">
      <c r="A70" s="30"/>
      <c r="B70" t="s">
        <v>10467</v>
      </c>
      <c r="C70" t="s">
        <v>10468</v>
      </c>
      <c r="D70" t="s">
        <v>5959</v>
      </c>
    </row>
    <row r="71" spans="1:5">
      <c r="A71" s="30"/>
      <c r="B71" t="s">
        <v>10469</v>
      </c>
      <c r="C71" t="s">
        <v>10470</v>
      </c>
      <c r="D71" t="s">
        <v>5962</v>
      </c>
      <c r="E71" t="s">
        <v>364</v>
      </c>
    </row>
    <row r="72" spans="1:5">
      <c r="A72" s="30" t="s">
        <v>365</v>
      </c>
      <c r="B72" t="s">
        <v>10471</v>
      </c>
      <c r="C72" t="s">
        <v>10472</v>
      </c>
    </row>
    <row r="73" spans="1:5">
      <c r="A73" s="30"/>
    </row>
    <row r="74" spans="1:5">
      <c r="A74" s="30"/>
    </row>
    <row r="75" spans="1:5">
      <c r="A75" s="30" t="s">
        <v>6061</v>
      </c>
      <c r="B75" t="s">
        <v>10533</v>
      </c>
      <c r="C75" t="s">
        <v>10474</v>
      </c>
      <c r="D75" t="s">
        <v>10534</v>
      </c>
      <c r="E75" t="s">
        <v>5967</v>
      </c>
    </row>
    <row r="76" spans="1:5">
      <c r="A76" s="30"/>
    </row>
    <row r="77" spans="1:5">
      <c r="A77" s="30" t="s">
        <v>6061</v>
      </c>
      <c r="B77" t="s">
        <v>10535</v>
      </c>
      <c r="C77" t="s">
        <v>10474</v>
      </c>
      <c r="D77" t="s">
        <v>10536</v>
      </c>
      <c r="E77" t="s">
        <v>5967</v>
      </c>
    </row>
    <row r="78" spans="1:5">
      <c r="A78" s="30"/>
    </row>
    <row r="79" spans="1:5">
      <c r="A79" s="30" t="s">
        <v>6061</v>
      </c>
      <c r="B79" t="s">
        <v>10537</v>
      </c>
      <c r="C79" t="s">
        <v>10538</v>
      </c>
      <c r="D79" t="s">
        <v>10539</v>
      </c>
      <c r="E79" t="s">
        <v>377</v>
      </c>
    </row>
    <row r="80" spans="1:5">
      <c r="A80" s="30"/>
    </row>
    <row r="81" spans="1:5">
      <c r="A81" s="30" t="s">
        <v>6061</v>
      </c>
      <c r="B81" t="s">
        <v>10540</v>
      </c>
      <c r="C81" t="s">
        <v>10541</v>
      </c>
      <c r="D81" t="s">
        <v>10542</v>
      </c>
      <c r="E81" t="s">
        <v>377</v>
      </c>
    </row>
    <row r="82" spans="1:5">
      <c r="A82" s="30"/>
    </row>
    <row r="83" spans="1:5">
      <c r="A83" s="30" t="s">
        <v>6061</v>
      </c>
      <c r="B83" t="s">
        <v>10543</v>
      </c>
      <c r="C83" t="s">
        <v>10544</v>
      </c>
      <c r="D83" t="s">
        <v>10545</v>
      </c>
      <c r="E83" t="s">
        <v>5967</v>
      </c>
    </row>
    <row r="84" spans="1:5">
      <c r="A84" s="30"/>
    </row>
    <row r="85" spans="1:5">
      <c r="A85" s="30" t="s">
        <v>6061</v>
      </c>
      <c r="B85" t="s">
        <v>10546</v>
      </c>
      <c r="C85" t="s">
        <v>10474</v>
      </c>
      <c r="D85" t="s">
        <v>10547</v>
      </c>
      <c r="E85" t="s">
        <v>5967</v>
      </c>
    </row>
    <row r="86" spans="1:5">
      <c r="A86" s="30"/>
    </row>
    <row r="87" spans="1:5">
      <c r="A87" s="30" t="s">
        <v>5968</v>
      </c>
      <c r="B87" t="s">
        <v>10478</v>
      </c>
      <c r="C87" t="s">
        <v>9479</v>
      </c>
      <c r="D87" t="s">
        <v>5970</v>
      </c>
      <c r="E87" t="s">
        <v>396</v>
      </c>
    </row>
    <row r="88" spans="1:5">
      <c r="A88" s="30" t="s">
        <v>6061</v>
      </c>
      <c r="B88" t="s">
        <v>10548</v>
      </c>
      <c r="C88" t="s">
        <v>10549</v>
      </c>
      <c r="D88" t="s">
        <v>10550</v>
      </c>
    </row>
    <row r="89" spans="1:5">
      <c r="A89" s="30"/>
    </row>
    <row r="90" spans="1:5">
      <c r="A90" s="30" t="s">
        <v>5968</v>
      </c>
      <c r="B90" t="s">
        <v>10478</v>
      </c>
      <c r="C90" t="s">
        <v>9479</v>
      </c>
      <c r="D90" t="s">
        <v>5970</v>
      </c>
      <c r="E90" t="s">
        <v>396</v>
      </c>
    </row>
    <row r="91" spans="1:5">
      <c r="A91" s="30" t="s">
        <v>6114</v>
      </c>
      <c r="B91" t="s">
        <v>10551</v>
      </c>
      <c r="C91" t="s">
        <v>10552</v>
      </c>
      <c r="D91" t="s">
        <v>10553</v>
      </c>
      <c r="E91" t="s">
        <v>5967</v>
      </c>
    </row>
    <row r="92" spans="1:5">
      <c r="A92" s="30"/>
    </row>
    <row r="93" spans="1:5">
      <c r="A93" s="30" t="s">
        <v>6114</v>
      </c>
      <c r="B93" t="s">
        <v>10554</v>
      </c>
      <c r="C93" t="s">
        <v>10555</v>
      </c>
      <c r="D93" t="s">
        <v>10556</v>
      </c>
      <c r="E93" t="s">
        <v>377</v>
      </c>
    </row>
    <row r="94" spans="1:5">
      <c r="A94" s="30"/>
    </row>
    <row r="95" spans="1:5">
      <c r="A95" s="30" t="s">
        <v>6114</v>
      </c>
      <c r="B95" t="s">
        <v>10557</v>
      </c>
      <c r="C95" t="s">
        <v>10482</v>
      </c>
      <c r="D95" t="s">
        <v>10528</v>
      </c>
      <c r="E95" t="s">
        <v>377</v>
      </c>
    </row>
    <row r="96" spans="1:5">
      <c r="A96" s="30"/>
    </row>
    <row r="97" spans="1:5">
      <c r="A97" s="30" t="s">
        <v>6114</v>
      </c>
      <c r="B97" t="s">
        <v>10558</v>
      </c>
      <c r="C97" t="s">
        <v>10559</v>
      </c>
      <c r="D97" t="s">
        <v>10560</v>
      </c>
      <c r="E97" t="s">
        <v>5967</v>
      </c>
    </row>
    <row r="98" spans="1:5">
      <c r="A98" s="30"/>
    </row>
    <row r="99" spans="1:5">
      <c r="A99" s="30" t="s">
        <v>5968</v>
      </c>
      <c r="B99" t="s">
        <v>10478</v>
      </c>
      <c r="C99" t="s">
        <v>9479</v>
      </c>
      <c r="D99" t="s">
        <v>5970</v>
      </c>
      <c r="E99" t="s">
        <v>396</v>
      </c>
    </row>
    <row r="100" spans="1:5">
      <c r="A100" s="30" t="s">
        <v>6114</v>
      </c>
      <c r="B100" t="s">
        <v>10561</v>
      </c>
      <c r="C100" t="s">
        <v>10562</v>
      </c>
      <c r="D100" t="s">
        <v>10563</v>
      </c>
    </row>
    <row r="101" spans="1:5">
      <c r="A101" s="30"/>
    </row>
    <row r="102" spans="1:5">
      <c r="A102" s="30" t="s">
        <v>5968</v>
      </c>
      <c r="B102" t="s">
        <v>10478</v>
      </c>
      <c r="C102" t="s">
        <v>9479</v>
      </c>
      <c r="D102" t="s">
        <v>5970</v>
      </c>
      <c r="E102" t="s">
        <v>396</v>
      </c>
    </row>
    <row r="103" spans="1:5">
      <c r="A103" s="30" t="s">
        <v>6135</v>
      </c>
      <c r="B103" t="s">
        <v>10564</v>
      </c>
      <c r="C103" t="s">
        <v>10474</v>
      </c>
      <c r="D103" t="s">
        <v>10565</v>
      </c>
      <c r="E103" t="s">
        <v>5967</v>
      </c>
    </row>
    <row r="104" spans="1:5">
      <c r="A104" s="30"/>
    </row>
    <row r="105" spans="1:5">
      <c r="A105" s="30" t="s">
        <v>6135</v>
      </c>
      <c r="B105" t="s">
        <v>10566</v>
      </c>
      <c r="C105" t="s">
        <v>10474</v>
      </c>
      <c r="D105" t="s">
        <v>10567</v>
      </c>
      <c r="E105" t="s">
        <v>5967</v>
      </c>
    </row>
    <row r="106" spans="1:5">
      <c r="A106" s="30"/>
    </row>
    <row r="107" spans="1:5">
      <c r="A107" s="30" t="s">
        <v>6135</v>
      </c>
      <c r="B107" t="s">
        <v>10568</v>
      </c>
      <c r="C107" t="s">
        <v>10474</v>
      </c>
      <c r="D107" t="s">
        <v>10569</v>
      </c>
      <c r="E107" t="s">
        <v>5967</v>
      </c>
    </row>
    <row r="108" spans="1:5">
      <c r="A108" s="30"/>
    </row>
    <row r="109" spans="1:5">
      <c r="A109" s="30" t="s">
        <v>6135</v>
      </c>
      <c r="B109" t="s">
        <v>10570</v>
      </c>
      <c r="C109" t="s">
        <v>10474</v>
      </c>
      <c r="D109" t="s">
        <v>10571</v>
      </c>
      <c r="E109" t="s">
        <v>5967</v>
      </c>
    </row>
    <row r="110" spans="1:5">
      <c r="A110" s="30"/>
    </row>
    <row r="111" spans="1:5">
      <c r="A111" s="30" t="s">
        <v>6135</v>
      </c>
      <c r="B111" t="s">
        <v>10572</v>
      </c>
      <c r="C111" t="s">
        <v>10573</v>
      </c>
      <c r="D111" t="s">
        <v>10574</v>
      </c>
      <c r="E111" t="s">
        <v>5967</v>
      </c>
    </row>
    <row r="112" spans="1:5">
      <c r="A112" s="30"/>
    </row>
    <row r="113" spans="1:5">
      <c r="A113" s="30" t="s">
        <v>6135</v>
      </c>
      <c r="B113" t="s">
        <v>10575</v>
      </c>
      <c r="C113" t="s">
        <v>10576</v>
      </c>
      <c r="D113" t="s">
        <v>10577</v>
      </c>
    </row>
    <row r="114" spans="1:5">
      <c r="A114" s="30"/>
    </row>
    <row r="115" spans="1:5">
      <c r="A115" s="30" t="s">
        <v>6135</v>
      </c>
      <c r="B115" t="s">
        <v>10578</v>
      </c>
      <c r="C115" t="s">
        <v>10579</v>
      </c>
      <c r="D115" t="s">
        <v>10580</v>
      </c>
      <c r="E115" t="s">
        <v>5967</v>
      </c>
    </row>
    <row r="116" spans="1:5">
      <c r="A116" s="30"/>
    </row>
    <row r="117" spans="1:5">
      <c r="A117" s="30" t="s">
        <v>6135</v>
      </c>
      <c r="B117" t="s">
        <v>10581</v>
      </c>
      <c r="C117" t="s">
        <v>10511</v>
      </c>
      <c r="D117" t="s">
        <v>10512</v>
      </c>
      <c r="E117" t="s">
        <v>377</v>
      </c>
    </row>
    <row r="118" spans="1:5">
      <c r="A118" s="30"/>
    </row>
    <row r="119" spans="1:5">
      <c r="A119" s="30" t="s">
        <v>6135</v>
      </c>
      <c r="B119" t="s">
        <v>10582</v>
      </c>
      <c r="C119" t="s">
        <v>10474</v>
      </c>
      <c r="D119" t="s">
        <v>10583</v>
      </c>
      <c r="E119" t="s">
        <v>5967</v>
      </c>
    </row>
    <row r="120" spans="1:5">
      <c r="A120" s="30"/>
    </row>
    <row r="121" spans="1:5">
      <c r="A121" s="30" t="s">
        <v>6135</v>
      </c>
      <c r="B121" t="s">
        <v>10584</v>
      </c>
      <c r="C121" t="s">
        <v>10541</v>
      </c>
      <c r="D121" t="s">
        <v>10542</v>
      </c>
      <c r="E121" t="s">
        <v>377</v>
      </c>
    </row>
    <row r="122" spans="1:5">
      <c r="A122" s="30"/>
    </row>
    <row r="123" spans="1:5">
      <c r="A123" s="30" t="s">
        <v>6135</v>
      </c>
      <c r="B123" t="s">
        <v>10585</v>
      </c>
      <c r="C123" t="s">
        <v>10579</v>
      </c>
      <c r="D123" t="s">
        <v>10580</v>
      </c>
    </row>
    <row r="124" spans="1:5">
      <c r="A124" s="30"/>
    </row>
    <row r="125" spans="1:5">
      <c r="A125" s="30" t="s">
        <v>5968</v>
      </c>
      <c r="B125" t="s">
        <v>10478</v>
      </c>
      <c r="C125" t="s">
        <v>9479</v>
      </c>
      <c r="D125" t="s">
        <v>5970</v>
      </c>
      <c r="E125" t="s">
        <v>396</v>
      </c>
    </row>
    <row r="126" spans="1:5">
      <c r="A126" s="30" t="s">
        <v>6135</v>
      </c>
      <c r="B126" t="s">
        <v>10586</v>
      </c>
      <c r="C126" t="s">
        <v>10587</v>
      </c>
      <c r="D126" t="s">
        <v>10588</v>
      </c>
    </row>
    <row r="127" spans="1:5">
      <c r="A127" s="30"/>
    </row>
    <row r="128" spans="1:5">
      <c r="A128" s="30" t="s">
        <v>5968</v>
      </c>
      <c r="B128" t="s">
        <v>10478</v>
      </c>
      <c r="C128" t="s">
        <v>9479</v>
      </c>
      <c r="D128" t="s">
        <v>5970</v>
      </c>
      <c r="E128" t="s">
        <v>396</v>
      </c>
    </row>
    <row r="129" spans="1:5">
      <c r="A129" s="30" t="s">
        <v>6298</v>
      </c>
      <c r="B129" t="s">
        <v>10589</v>
      </c>
      <c r="C129" t="s">
        <v>10590</v>
      </c>
      <c r="D129" t="s">
        <v>10374</v>
      </c>
      <c r="E129" t="s">
        <v>377</v>
      </c>
    </row>
    <row r="130" spans="1:5">
      <c r="A130" s="30"/>
    </row>
    <row r="131" spans="1:5">
      <c r="A131" s="30" t="s">
        <v>6298</v>
      </c>
      <c r="B131" t="s">
        <v>10591</v>
      </c>
      <c r="C131" t="s">
        <v>10592</v>
      </c>
      <c r="D131" t="s">
        <v>10593</v>
      </c>
      <c r="E131" t="s">
        <v>377</v>
      </c>
    </row>
    <row r="132" spans="1:5">
      <c r="A132" s="30"/>
    </row>
    <row r="133" spans="1:5">
      <c r="A133" s="30"/>
    </row>
    <row r="134" spans="1:5">
      <c r="A134" s="30" t="s">
        <v>5950</v>
      </c>
      <c r="B134" t="s">
        <v>10466</v>
      </c>
      <c r="C134" t="s">
        <v>541</v>
      </c>
    </row>
    <row r="135" spans="1:5">
      <c r="A135" s="30"/>
      <c r="B135" t="s">
        <v>54</v>
      </c>
      <c r="D135" t="s">
        <v>344</v>
      </c>
    </row>
    <row r="136" spans="1:5">
      <c r="A136" s="30"/>
      <c r="B136" t="s">
        <v>10467</v>
      </c>
      <c r="C136" t="s">
        <v>10468</v>
      </c>
      <c r="D136" t="s">
        <v>5959</v>
      </c>
    </row>
    <row r="137" spans="1:5">
      <c r="A137" s="30"/>
      <c r="B137" t="s">
        <v>10469</v>
      </c>
      <c r="C137" t="s">
        <v>10470</v>
      </c>
      <c r="D137" t="s">
        <v>5962</v>
      </c>
      <c r="E137" t="s">
        <v>364</v>
      </c>
    </row>
    <row r="138" spans="1:5">
      <c r="A138" s="30" t="s">
        <v>365</v>
      </c>
      <c r="B138" t="s">
        <v>10471</v>
      </c>
      <c r="C138" t="s">
        <v>10472</v>
      </c>
    </row>
    <row r="139" spans="1:5">
      <c r="A139" s="30"/>
    </row>
    <row r="140" spans="1:5">
      <c r="A140" s="30" t="s">
        <v>6298</v>
      </c>
      <c r="B140" t="s">
        <v>10594</v>
      </c>
      <c r="C140" t="s">
        <v>10595</v>
      </c>
      <c r="D140" t="s">
        <v>10372</v>
      </c>
      <c r="E140" t="s">
        <v>377</v>
      </c>
    </row>
    <row r="141" spans="1:5">
      <c r="A141" s="30"/>
    </row>
    <row r="142" spans="1:5">
      <c r="A142" s="30" t="s">
        <v>6298</v>
      </c>
      <c r="B142" t="s">
        <v>10596</v>
      </c>
      <c r="C142" t="s">
        <v>10597</v>
      </c>
      <c r="D142" t="s">
        <v>10598</v>
      </c>
      <c r="E142" t="s">
        <v>377</v>
      </c>
    </row>
    <row r="143" spans="1:5">
      <c r="A143" s="30"/>
    </row>
    <row r="144" spans="1:5">
      <c r="A144" s="30" t="s">
        <v>6298</v>
      </c>
      <c r="B144" t="s">
        <v>10599</v>
      </c>
      <c r="C144" t="s">
        <v>10600</v>
      </c>
      <c r="D144" t="s">
        <v>10601</v>
      </c>
      <c r="E144" t="s">
        <v>377</v>
      </c>
    </row>
    <row r="145" spans="1:5">
      <c r="A145" s="30"/>
    </row>
    <row r="146" spans="1:5">
      <c r="A146" s="30" t="s">
        <v>6298</v>
      </c>
      <c r="B146" t="s">
        <v>10602</v>
      </c>
      <c r="C146" t="s">
        <v>10603</v>
      </c>
      <c r="D146" t="s">
        <v>10604</v>
      </c>
      <c r="E146" t="s">
        <v>377</v>
      </c>
    </row>
    <row r="147" spans="1:5">
      <c r="A147" s="30"/>
    </row>
    <row r="148" spans="1:5">
      <c r="A148" s="30" t="s">
        <v>6298</v>
      </c>
      <c r="B148" t="s">
        <v>10605</v>
      </c>
      <c r="C148" t="s">
        <v>10606</v>
      </c>
      <c r="D148" t="s">
        <v>10607</v>
      </c>
      <c r="E148" t="s">
        <v>377</v>
      </c>
    </row>
    <row r="149" spans="1:5">
      <c r="A149" s="30"/>
    </row>
    <row r="150" spans="1:5">
      <c r="A150" s="30" t="s">
        <v>6298</v>
      </c>
      <c r="B150" t="s">
        <v>10608</v>
      </c>
      <c r="C150" t="s">
        <v>10482</v>
      </c>
      <c r="D150" t="s">
        <v>10609</v>
      </c>
      <c r="E150" t="s">
        <v>377</v>
      </c>
    </row>
    <row r="151" spans="1:5">
      <c r="A151" s="30"/>
    </row>
    <row r="152" spans="1:5">
      <c r="A152" s="30" t="s">
        <v>6298</v>
      </c>
      <c r="B152" t="s">
        <v>10610</v>
      </c>
      <c r="C152" t="s">
        <v>10611</v>
      </c>
      <c r="D152" t="s">
        <v>10377</v>
      </c>
      <c r="E152" t="s">
        <v>377</v>
      </c>
    </row>
    <row r="153" spans="1:5">
      <c r="A153" s="30"/>
    </row>
    <row r="154" spans="1:5">
      <c r="A154" s="30" t="s">
        <v>6298</v>
      </c>
      <c r="B154" t="s">
        <v>10612</v>
      </c>
      <c r="C154" t="s">
        <v>10603</v>
      </c>
      <c r="D154" t="s">
        <v>10604</v>
      </c>
      <c r="E154" t="s">
        <v>377</v>
      </c>
    </row>
    <row r="155" spans="1:5">
      <c r="A155" s="30"/>
    </row>
    <row r="156" spans="1:5">
      <c r="A156" s="30" t="s">
        <v>6298</v>
      </c>
      <c r="B156" t="s">
        <v>10613</v>
      </c>
      <c r="C156" t="s">
        <v>10614</v>
      </c>
      <c r="D156" t="s">
        <v>10615</v>
      </c>
      <c r="E156" t="s">
        <v>377</v>
      </c>
    </row>
    <row r="157" spans="1:5">
      <c r="A157" s="30"/>
    </row>
    <row r="158" spans="1:5">
      <c r="A158" s="30" t="s">
        <v>6298</v>
      </c>
      <c r="B158" t="s">
        <v>10616</v>
      </c>
      <c r="C158" t="s">
        <v>10617</v>
      </c>
      <c r="D158" t="s">
        <v>10618</v>
      </c>
      <c r="E158" t="s">
        <v>377</v>
      </c>
    </row>
    <row r="159" spans="1:5">
      <c r="A159" s="30"/>
    </row>
    <row r="160" spans="1:5">
      <c r="A160" s="30" t="s">
        <v>6298</v>
      </c>
      <c r="B160" t="s">
        <v>10619</v>
      </c>
      <c r="C160" t="s">
        <v>10620</v>
      </c>
      <c r="D160" t="s">
        <v>10621</v>
      </c>
      <c r="E160" t="s">
        <v>377</v>
      </c>
    </row>
    <row r="161" spans="1:5">
      <c r="A161" s="30"/>
    </row>
    <row r="162" spans="1:5">
      <c r="A162" s="30" t="s">
        <v>6298</v>
      </c>
      <c r="B162" t="s">
        <v>10622</v>
      </c>
      <c r="C162" t="s">
        <v>10623</v>
      </c>
      <c r="D162" t="s">
        <v>10385</v>
      </c>
      <c r="E162" t="s">
        <v>377</v>
      </c>
    </row>
    <row r="163" spans="1:5">
      <c r="A163" s="30"/>
    </row>
    <row r="164" spans="1:5">
      <c r="A164" s="30" t="s">
        <v>6298</v>
      </c>
      <c r="B164" t="s">
        <v>10624</v>
      </c>
      <c r="C164" t="s">
        <v>10625</v>
      </c>
      <c r="D164" t="s">
        <v>10626</v>
      </c>
      <c r="E164" t="s">
        <v>377</v>
      </c>
    </row>
    <row r="165" spans="1:5">
      <c r="A165" s="30"/>
    </row>
    <row r="166" spans="1:5">
      <c r="A166" s="30" t="s">
        <v>6298</v>
      </c>
      <c r="B166" t="s">
        <v>10627</v>
      </c>
      <c r="C166" t="s">
        <v>10628</v>
      </c>
      <c r="D166" t="s">
        <v>10629</v>
      </c>
      <c r="E166" t="s">
        <v>377</v>
      </c>
    </row>
    <row r="167" spans="1:5">
      <c r="A167" s="30"/>
    </row>
    <row r="168" spans="1:5">
      <c r="A168" s="30" t="s">
        <v>6298</v>
      </c>
      <c r="B168" t="s">
        <v>10630</v>
      </c>
      <c r="C168" t="s">
        <v>10631</v>
      </c>
      <c r="D168" t="s">
        <v>10632</v>
      </c>
      <c r="E168" t="s">
        <v>377</v>
      </c>
    </row>
    <row r="169" spans="1:5">
      <c r="A169" s="30"/>
    </row>
    <row r="170" spans="1:5">
      <c r="A170" s="30" t="s">
        <v>6298</v>
      </c>
      <c r="B170" t="s">
        <v>10633</v>
      </c>
      <c r="C170" t="s">
        <v>10634</v>
      </c>
      <c r="D170" t="s">
        <v>10635</v>
      </c>
      <c r="E170" t="s">
        <v>377</v>
      </c>
    </row>
    <row r="171" spans="1:5">
      <c r="A171" s="30"/>
    </row>
    <row r="172" spans="1:5">
      <c r="A172" s="30" t="s">
        <v>6298</v>
      </c>
      <c r="B172" t="s">
        <v>10636</v>
      </c>
      <c r="C172" t="s">
        <v>10637</v>
      </c>
      <c r="D172" t="s">
        <v>10638</v>
      </c>
    </row>
    <row r="173" spans="1:5">
      <c r="A173" s="30"/>
    </row>
    <row r="174" spans="1:5">
      <c r="A174" s="30" t="s">
        <v>6298</v>
      </c>
      <c r="B174" t="s">
        <v>10639</v>
      </c>
      <c r="C174" t="s">
        <v>10640</v>
      </c>
      <c r="D174" t="s">
        <v>10641</v>
      </c>
      <c r="E174" t="s">
        <v>377</v>
      </c>
    </row>
    <row r="175" spans="1:5">
      <c r="A175" s="30"/>
    </row>
    <row r="176" spans="1:5">
      <c r="A176" s="30" t="s">
        <v>6298</v>
      </c>
      <c r="B176" t="s">
        <v>10642</v>
      </c>
      <c r="C176" t="s">
        <v>10643</v>
      </c>
      <c r="D176" t="s">
        <v>10644</v>
      </c>
      <c r="E176" t="s">
        <v>377</v>
      </c>
    </row>
    <row r="177" spans="1:5">
      <c r="A177" s="30"/>
    </row>
    <row r="178" spans="1:5">
      <c r="A178" s="30" t="s">
        <v>6298</v>
      </c>
      <c r="B178" t="s">
        <v>10645</v>
      </c>
      <c r="C178" t="s">
        <v>10643</v>
      </c>
      <c r="D178" t="s">
        <v>10646</v>
      </c>
      <c r="E178" t="s">
        <v>377</v>
      </c>
    </row>
    <row r="179" spans="1:5">
      <c r="A179" s="30"/>
    </row>
    <row r="180" spans="1:5">
      <c r="A180" s="30" t="s">
        <v>6298</v>
      </c>
      <c r="B180" t="s">
        <v>10647</v>
      </c>
      <c r="C180" t="s">
        <v>10648</v>
      </c>
      <c r="D180" t="s">
        <v>10649</v>
      </c>
      <c r="E180" t="s">
        <v>377</v>
      </c>
    </row>
    <row r="181" spans="1:5">
      <c r="A181" s="30"/>
    </row>
    <row r="182" spans="1:5">
      <c r="A182" s="30" t="s">
        <v>6298</v>
      </c>
      <c r="B182" t="s">
        <v>10650</v>
      </c>
      <c r="C182" t="s">
        <v>10651</v>
      </c>
      <c r="D182" t="s">
        <v>10652</v>
      </c>
      <c r="E182" t="s">
        <v>377</v>
      </c>
    </row>
    <row r="183" spans="1:5">
      <c r="A183" s="30"/>
    </row>
    <row r="184" spans="1:5">
      <c r="A184" s="30" t="s">
        <v>6298</v>
      </c>
      <c r="B184" t="s">
        <v>10653</v>
      </c>
      <c r="C184" t="s">
        <v>10654</v>
      </c>
      <c r="D184" t="s">
        <v>10655</v>
      </c>
    </row>
    <row r="185" spans="1:5">
      <c r="A185" s="30"/>
    </row>
    <row r="186" spans="1:5">
      <c r="A186" s="30" t="s">
        <v>6298</v>
      </c>
      <c r="B186" t="s">
        <v>10656</v>
      </c>
      <c r="C186" t="s">
        <v>10486</v>
      </c>
      <c r="D186" t="s">
        <v>10290</v>
      </c>
    </row>
    <row r="187" spans="1:5">
      <c r="A187" s="30"/>
    </row>
    <row r="188" spans="1:5">
      <c r="A188" s="30" t="s">
        <v>6298</v>
      </c>
      <c r="B188" t="s">
        <v>10657</v>
      </c>
      <c r="C188" t="s">
        <v>10486</v>
      </c>
      <c r="D188" t="s">
        <v>10290</v>
      </c>
    </row>
    <row r="189" spans="1:5">
      <c r="A189" s="30"/>
    </row>
    <row r="190" spans="1:5">
      <c r="A190" s="30" t="s">
        <v>6298</v>
      </c>
      <c r="B190" t="s">
        <v>10658</v>
      </c>
      <c r="C190" t="s">
        <v>10474</v>
      </c>
      <c r="D190" t="s">
        <v>10659</v>
      </c>
    </row>
    <row r="191" spans="1:5">
      <c r="A191" s="30"/>
    </row>
    <row r="192" spans="1:5">
      <c r="A192" s="30" t="s">
        <v>5968</v>
      </c>
      <c r="B192" t="s">
        <v>10478</v>
      </c>
      <c r="C192" t="s">
        <v>9479</v>
      </c>
      <c r="D192" t="s">
        <v>5970</v>
      </c>
      <c r="E192" t="s">
        <v>396</v>
      </c>
    </row>
    <row r="193" spans="1:5">
      <c r="A193" s="30" t="s">
        <v>6298</v>
      </c>
      <c r="B193" t="s">
        <v>10660</v>
      </c>
      <c r="C193" t="s">
        <v>10661</v>
      </c>
      <c r="D193" t="s">
        <v>10662</v>
      </c>
    </row>
    <row r="194" spans="1:5">
      <c r="A194" s="30"/>
    </row>
    <row r="195" spans="1:5">
      <c r="A195" s="30" t="s">
        <v>5968</v>
      </c>
      <c r="B195" t="s">
        <v>10478</v>
      </c>
      <c r="C195" t="s">
        <v>9479</v>
      </c>
      <c r="D195" t="s">
        <v>5970</v>
      </c>
      <c r="E195" t="s">
        <v>396</v>
      </c>
    </row>
    <row r="196" spans="1:5">
      <c r="A196" s="30" t="s">
        <v>1053</v>
      </c>
      <c r="B196" t="s">
        <v>10663</v>
      </c>
      <c r="C196" t="s">
        <v>10664</v>
      </c>
      <c r="D196" t="s">
        <v>10665</v>
      </c>
    </row>
    <row r="197" spans="1:5">
      <c r="A197" s="30"/>
    </row>
    <row r="198" spans="1:5">
      <c r="A198" s="30" t="s">
        <v>5968</v>
      </c>
      <c r="B198" t="s">
        <v>10478</v>
      </c>
      <c r="C198" t="s">
        <v>9479</v>
      </c>
      <c r="D198" t="s">
        <v>5970</v>
      </c>
      <c r="E198" t="s">
        <v>396</v>
      </c>
    </row>
    <row r="199" spans="1:5">
      <c r="A199" s="30"/>
    </row>
    <row r="200" spans="1:5">
      <c r="A200" s="30" t="s">
        <v>5950</v>
      </c>
      <c r="B200" t="s">
        <v>10466</v>
      </c>
      <c r="C200" t="s">
        <v>624</v>
      </c>
    </row>
    <row r="201" spans="1:5">
      <c r="A201" s="30"/>
      <c r="B201" t="s">
        <v>54</v>
      </c>
      <c r="D201" t="s">
        <v>344</v>
      </c>
    </row>
    <row r="202" spans="1:5">
      <c r="A202" s="30"/>
      <c r="B202" t="s">
        <v>10467</v>
      </c>
      <c r="C202" t="s">
        <v>10468</v>
      </c>
      <c r="D202" t="s">
        <v>5959</v>
      </c>
    </row>
    <row r="203" spans="1:5">
      <c r="A203" s="30"/>
      <c r="B203" t="s">
        <v>10469</v>
      </c>
      <c r="C203" t="s">
        <v>10470</v>
      </c>
      <c r="D203" t="s">
        <v>5962</v>
      </c>
      <c r="E203" t="s">
        <v>364</v>
      </c>
    </row>
    <row r="204" spans="1:5">
      <c r="A204" s="30" t="s">
        <v>365</v>
      </c>
      <c r="B204" t="s">
        <v>10471</v>
      </c>
      <c r="C204" t="s">
        <v>10472</v>
      </c>
    </row>
    <row r="205" spans="1:5">
      <c r="A205" s="30"/>
    </row>
    <row r="206" spans="1:5">
      <c r="A206" s="30" t="s">
        <v>1053</v>
      </c>
      <c r="B206" t="s">
        <v>10501</v>
      </c>
      <c r="C206" t="s">
        <v>10664</v>
      </c>
      <c r="D206" t="s">
        <v>10665</v>
      </c>
    </row>
    <row r="207" spans="1:5">
      <c r="A207" s="30"/>
    </row>
    <row r="208" spans="1:5">
      <c r="A208" s="30" t="s">
        <v>5968</v>
      </c>
      <c r="B208" t="s">
        <v>10478</v>
      </c>
      <c r="C208" t="s">
        <v>9479</v>
      </c>
      <c r="D208" t="s">
        <v>5970</v>
      </c>
      <c r="E208" t="s">
        <v>396</v>
      </c>
    </row>
    <row r="209" spans="1:5">
      <c r="A209" s="30" t="s">
        <v>6398</v>
      </c>
      <c r="B209" t="s">
        <v>10666</v>
      </c>
      <c r="C209" t="s">
        <v>10474</v>
      </c>
      <c r="D209" t="s">
        <v>10667</v>
      </c>
    </row>
    <row r="210" spans="1:5">
      <c r="A210" s="30"/>
    </row>
    <row r="211" spans="1:5">
      <c r="A211" s="30" t="s">
        <v>6398</v>
      </c>
      <c r="B211" t="s">
        <v>10668</v>
      </c>
      <c r="C211" t="s">
        <v>10474</v>
      </c>
      <c r="D211" t="s">
        <v>10669</v>
      </c>
    </row>
    <row r="212" spans="1:5">
      <c r="A212" s="30"/>
    </row>
    <row r="213" spans="1:5">
      <c r="A213" s="30" t="s">
        <v>6398</v>
      </c>
      <c r="B213" t="s">
        <v>10670</v>
      </c>
      <c r="C213" t="s">
        <v>10474</v>
      </c>
      <c r="D213" t="s">
        <v>10671</v>
      </c>
    </row>
    <row r="214" spans="1:5">
      <c r="A214" s="30"/>
    </row>
    <row r="215" spans="1:5">
      <c r="A215" s="30" t="s">
        <v>5968</v>
      </c>
      <c r="B215" t="s">
        <v>10478</v>
      </c>
      <c r="C215" t="s">
        <v>9479</v>
      </c>
      <c r="D215" t="s">
        <v>5970</v>
      </c>
      <c r="E215" t="s">
        <v>396</v>
      </c>
    </row>
    <row r="216" spans="1:5">
      <c r="A216" s="30" t="s">
        <v>6398</v>
      </c>
      <c r="B216" t="s">
        <v>10672</v>
      </c>
      <c r="C216" t="s">
        <v>10474</v>
      </c>
      <c r="D216" t="s">
        <v>10673</v>
      </c>
    </row>
    <row r="217" spans="1:5">
      <c r="A217" s="30"/>
    </row>
    <row r="218" spans="1:5">
      <c r="A218" s="30" t="s">
        <v>5968</v>
      </c>
      <c r="B218" t="s">
        <v>10478</v>
      </c>
      <c r="C218" t="s">
        <v>9479</v>
      </c>
      <c r="D218" t="s">
        <v>5970</v>
      </c>
      <c r="E218" t="s">
        <v>396</v>
      </c>
    </row>
    <row r="219" spans="1:5">
      <c r="A219" s="30" t="s">
        <v>6409</v>
      </c>
      <c r="B219" t="s">
        <v>10674</v>
      </c>
      <c r="C219" t="s">
        <v>10474</v>
      </c>
      <c r="D219" t="s">
        <v>10675</v>
      </c>
    </row>
    <row r="220" spans="1:5">
      <c r="A220" s="30"/>
    </row>
    <row r="221" spans="1:5">
      <c r="A221" s="30" t="s">
        <v>5968</v>
      </c>
      <c r="B221" t="s">
        <v>10478</v>
      </c>
      <c r="C221" t="s">
        <v>9479</v>
      </c>
      <c r="D221" t="s">
        <v>5970</v>
      </c>
      <c r="E221" t="s">
        <v>396</v>
      </c>
    </row>
    <row r="222" spans="1:5">
      <c r="A222" s="30" t="s">
        <v>6409</v>
      </c>
      <c r="B222" t="s">
        <v>10676</v>
      </c>
      <c r="C222" t="s">
        <v>10474</v>
      </c>
      <c r="D222" t="s">
        <v>10675</v>
      </c>
    </row>
    <row r="223" spans="1:5">
      <c r="A223" s="30"/>
    </row>
    <row r="224" spans="1:5">
      <c r="A224" s="30" t="s">
        <v>5968</v>
      </c>
      <c r="B224" t="s">
        <v>10478</v>
      </c>
      <c r="C224" t="s">
        <v>9479</v>
      </c>
      <c r="D224" t="s">
        <v>5970</v>
      </c>
      <c r="E224" t="s">
        <v>396</v>
      </c>
    </row>
    <row r="225" spans="1:5">
      <c r="A225" s="30" t="s">
        <v>6457</v>
      </c>
      <c r="B225" t="s">
        <v>10478</v>
      </c>
      <c r="C225" t="s">
        <v>9479</v>
      </c>
      <c r="D225" t="s">
        <v>5970</v>
      </c>
      <c r="E225" t="s">
        <v>396</v>
      </c>
    </row>
    <row r="226" spans="1:5">
      <c r="A226" s="30"/>
      <c r="B226" t="s">
        <v>10677</v>
      </c>
      <c r="C226" t="s">
        <v>10678</v>
      </c>
      <c r="D226" t="s">
        <v>10679</v>
      </c>
    </row>
    <row r="227" spans="1:5">
      <c r="A227" s="30"/>
    </row>
    <row r="228" spans="1:5">
      <c r="A228" s="30" t="s">
        <v>5968</v>
      </c>
      <c r="B228" t="s">
        <v>10478</v>
      </c>
      <c r="C228" t="s">
        <v>9479</v>
      </c>
      <c r="D228" t="s">
        <v>5970</v>
      </c>
      <c r="E228" t="s">
        <v>396</v>
      </c>
    </row>
    <row r="229" spans="1:5">
      <c r="A229" s="30" t="s">
        <v>5968</v>
      </c>
      <c r="B229" t="s">
        <v>10478</v>
      </c>
      <c r="C229" t="s">
        <v>9479</v>
      </c>
      <c r="D229" t="s">
        <v>5970</v>
      </c>
      <c r="E229" t="s">
        <v>396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B8E27-F79C-4EC6-83ED-1DF832911FF5}">
  <dimension ref="A1:N206"/>
  <sheetViews>
    <sheetView topLeftCell="A182" workbookViewId="0">
      <selection activeCell="P14" sqref="P14"/>
    </sheetView>
  </sheetViews>
  <sheetFormatPr defaultRowHeight="14.4"/>
  <cols>
    <col min="1" max="1" width="28.77734375" bestFit="1" customWidth="1"/>
    <col min="3" max="3" width="20.21875" bestFit="1" customWidth="1"/>
    <col min="13" max="13" width="21.33203125" bestFit="1" customWidth="1"/>
  </cols>
  <sheetData>
    <row r="1" spans="1:14">
      <c r="A1" s="30" t="s">
        <v>5950</v>
      </c>
      <c r="B1" t="s">
        <v>5951</v>
      </c>
      <c r="C1" t="s">
        <v>5952</v>
      </c>
      <c r="E1" t="s">
        <v>336</v>
      </c>
      <c r="F1" t="s">
        <v>10289</v>
      </c>
      <c r="G1" t="s">
        <v>338</v>
      </c>
      <c r="H1" s="13">
        <v>45741</v>
      </c>
      <c r="I1" t="s">
        <v>339</v>
      </c>
    </row>
    <row r="2" spans="1:14">
      <c r="A2" s="30"/>
      <c r="E2" t="s">
        <v>340</v>
      </c>
      <c r="F2" t="s">
        <v>341</v>
      </c>
      <c r="I2" t="s">
        <v>342</v>
      </c>
      <c r="J2" t="s">
        <v>343</v>
      </c>
      <c r="M2" t="s">
        <v>344</v>
      </c>
    </row>
    <row r="3" spans="1:14">
      <c r="A3" s="30"/>
      <c r="C3" t="s">
        <v>354</v>
      </c>
      <c r="D3" t="s">
        <v>347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349</v>
      </c>
      <c r="K3" t="s">
        <v>351</v>
      </c>
      <c r="L3" t="s">
        <v>352</v>
      </c>
      <c r="M3" t="s">
        <v>5959</v>
      </c>
    </row>
    <row r="4" spans="1:14">
      <c r="A4" s="30"/>
      <c r="C4" t="s">
        <v>355</v>
      </c>
      <c r="D4" t="s">
        <v>356</v>
      </c>
      <c r="E4" t="s">
        <v>357</v>
      </c>
      <c r="F4" t="s">
        <v>358</v>
      </c>
      <c r="H4" t="s">
        <v>359</v>
      </c>
      <c r="I4" t="s">
        <v>360</v>
      </c>
      <c r="K4" t="s">
        <v>361</v>
      </c>
      <c r="L4" t="s">
        <v>362</v>
      </c>
      <c r="M4" t="s">
        <v>5962</v>
      </c>
      <c r="N4" t="s">
        <v>364</v>
      </c>
    </row>
    <row r="5" spans="1:14">
      <c r="A5" s="30" t="s">
        <v>365</v>
      </c>
      <c r="B5" t="s">
        <v>5963</v>
      </c>
      <c r="C5" t="s">
        <v>368</v>
      </c>
      <c r="D5" t="s">
        <v>369</v>
      </c>
      <c r="E5" t="s">
        <v>370</v>
      </c>
      <c r="F5" t="s">
        <v>368</v>
      </c>
      <c r="H5" t="s">
        <v>368</v>
      </c>
      <c r="I5" t="s">
        <v>368</v>
      </c>
      <c r="K5" t="s">
        <v>368</v>
      </c>
    </row>
    <row r="6" spans="1:14">
      <c r="A6" s="30"/>
    </row>
    <row r="7" spans="1:14">
      <c r="A7" s="30" t="s">
        <v>6002</v>
      </c>
      <c r="B7" t="s">
        <v>6003</v>
      </c>
      <c r="C7" t="s">
        <v>376</v>
      </c>
      <c r="D7" t="s">
        <v>9198</v>
      </c>
      <c r="E7" t="s">
        <v>9198</v>
      </c>
      <c r="F7" t="s">
        <v>9198</v>
      </c>
      <c r="H7" t="s">
        <v>9198</v>
      </c>
      <c r="I7" t="s">
        <v>9626</v>
      </c>
      <c r="K7" t="s">
        <v>376</v>
      </c>
      <c r="M7" t="s">
        <v>9626</v>
      </c>
      <c r="N7" t="s">
        <v>5967</v>
      </c>
    </row>
    <row r="8" spans="1:14">
      <c r="A8" s="30"/>
    </row>
    <row r="9" spans="1:14">
      <c r="A9" s="30" t="s">
        <v>5968</v>
      </c>
      <c r="B9" t="s">
        <v>394</v>
      </c>
      <c r="C9" t="s">
        <v>5971</v>
      </c>
      <c r="D9" t="s">
        <v>390</v>
      </c>
      <c r="E9" t="s">
        <v>390</v>
      </c>
      <c r="F9" t="s">
        <v>391</v>
      </c>
      <c r="G9" t="s">
        <v>392</v>
      </c>
      <c r="H9" t="s">
        <v>393</v>
      </c>
      <c r="I9" t="s">
        <v>394</v>
      </c>
      <c r="J9" t="s">
        <v>392</v>
      </c>
      <c r="K9" t="s">
        <v>386</v>
      </c>
      <c r="L9" t="s">
        <v>395</v>
      </c>
      <c r="M9" t="s">
        <v>5970</v>
      </c>
      <c r="N9" t="s">
        <v>396</v>
      </c>
    </row>
    <row r="10" spans="1:14">
      <c r="A10" s="30" t="s">
        <v>6002</v>
      </c>
      <c r="C10" t="s">
        <v>376</v>
      </c>
      <c r="D10" t="s">
        <v>9198</v>
      </c>
      <c r="E10" t="s">
        <v>9198</v>
      </c>
      <c r="F10" t="s">
        <v>9198</v>
      </c>
      <c r="H10" t="s">
        <v>9198</v>
      </c>
      <c r="I10" t="s">
        <v>9626</v>
      </c>
      <c r="K10" t="s">
        <v>376</v>
      </c>
      <c r="M10" t="s">
        <v>9626</v>
      </c>
    </row>
    <row r="11" spans="1:14">
      <c r="A11" s="30"/>
    </row>
    <row r="12" spans="1:14">
      <c r="A12" s="30" t="s">
        <v>5968</v>
      </c>
      <c r="B12" t="s">
        <v>394</v>
      </c>
      <c r="C12" t="s">
        <v>5971</v>
      </c>
      <c r="D12" t="s">
        <v>390</v>
      </c>
      <c r="E12" t="s">
        <v>390</v>
      </c>
      <c r="F12" t="s">
        <v>391</v>
      </c>
      <c r="G12" t="s">
        <v>392</v>
      </c>
      <c r="H12" t="s">
        <v>393</v>
      </c>
      <c r="I12" t="s">
        <v>394</v>
      </c>
      <c r="J12" t="s">
        <v>392</v>
      </c>
      <c r="K12" t="s">
        <v>386</v>
      </c>
      <c r="L12" t="s">
        <v>395</v>
      </c>
      <c r="M12" t="s">
        <v>5970</v>
      </c>
      <c r="N12" t="s">
        <v>396</v>
      </c>
    </row>
    <row r="13" spans="1:14">
      <c r="A13" s="30" t="s">
        <v>6014</v>
      </c>
      <c r="B13" t="s">
        <v>6015</v>
      </c>
      <c r="C13" t="s">
        <v>376</v>
      </c>
      <c r="D13" t="s">
        <v>9198</v>
      </c>
      <c r="E13" t="s">
        <v>9198</v>
      </c>
      <c r="F13" t="s">
        <v>9198</v>
      </c>
      <c r="H13" t="s">
        <v>9198</v>
      </c>
      <c r="I13" t="s">
        <v>10290</v>
      </c>
      <c r="K13" t="s">
        <v>376</v>
      </c>
      <c r="M13" t="s">
        <v>10291</v>
      </c>
      <c r="N13" t="s">
        <v>5967</v>
      </c>
    </row>
    <row r="14" spans="1:14">
      <c r="A14" s="30"/>
    </row>
    <row r="15" spans="1:14">
      <c r="A15" s="30" t="s">
        <v>6014</v>
      </c>
      <c r="B15" t="s">
        <v>6017</v>
      </c>
      <c r="C15" t="s">
        <v>376</v>
      </c>
      <c r="D15" t="s">
        <v>9198</v>
      </c>
      <c r="E15" t="s">
        <v>9198</v>
      </c>
      <c r="F15" t="s">
        <v>9198</v>
      </c>
      <c r="H15" t="s">
        <v>9198</v>
      </c>
      <c r="I15" t="s">
        <v>10292</v>
      </c>
      <c r="K15" t="s">
        <v>376</v>
      </c>
      <c r="M15" t="s">
        <v>10292</v>
      </c>
      <c r="N15" t="s">
        <v>5967</v>
      </c>
    </row>
    <row r="16" spans="1:14">
      <c r="A16" s="30"/>
    </row>
    <row r="17" spans="1:14">
      <c r="A17" s="30" t="s">
        <v>6014</v>
      </c>
      <c r="B17" t="s">
        <v>6023</v>
      </c>
      <c r="C17" t="s">
        <v>376</v>
      </c>
      <c r="D17" t="s">
        <v>9198</v>
      </c>
      <c r="E17" t="s">
        <v>9198</v>
      </c>
      <c r="F17" t="s">
        <v>9198</v>
      </c>
      <c r="H17" t="s">
        <v>9198</v>
      </c>
      <c r="I17" t="s">
        <v>9626</v>
      </c>
      <c r="K17" t="s">
        <v>376</v>
      </c>
      <c r="M17" t="s">
        <v>9626</v>
      </c>
      <c r="N17" t="s">
        <v>5967</v>
      </c>
    </row>
    <row r="18" spans="1:14">
      <c r="A18" s="30"/>
    </row>
    <row r="19" spans="1:14">
      <c r="A19" s="30" t="s">
        <v>6014</v>
      </c>
      <c r="B19" t="s">
        <v>6027</v>
      </c>
      <c r="C19" t="s">
        <v>376</v>
      </c>
      <c r="D19" t="s">
        <v>9198</v>
      </c>
      <c r="E19" t="s">
        <v>9198</v>
      </c>
      <c r="F19" t="s">
        <v>9198</v>
      </c>
      <c r="H19" t="s">
        <v>9198</v>
      </c>
      <c r="I19" t="s">
        <v>10293</v>
      </c>
      <c r="K19" t="s">
        <v>376</v>
      </c>
      <c r="M19" t="s">
        <v>10293</v>
      </c>
      <c r="N19" t="s">
        <v>5967</v>
      </c>
    </row>
    <row r="20" spans="1:14">
      <c r="A20" s="30"/>
    </row>
    <row r="21" spans="1:14">
      <c r="A21" s="30" t="s">
        <v>6014</v>
      </c>
      <c r="B21" t="s">
        <v>6032</v>
      </c>
      <c r="C21" t="s">
        <v>376</v>
      </c>
      <c r="D21" t="s">
        <v>9198</v>
      </c>
      <c r="E21" t="s">
        <v>9198</v>
      </c>
      <c r="F21" t="s">
        <v>9198</v>
      </c>
      <c r="H21" t="s">
        <v>9198</v>
      </c>
      <c r="I21" t="s">
        <v>10294</v>
      </c>
      <c r="K21" t="s">
        <v>376</v>
      </c>
      <c r="M21" t="s">
        <v>10294</v>
      </c>
      <c r="N21" t="s">
        <v>5967</v>
      </c>
    </row>
    <row r="22" spans="1:14">
      <c r="A22" s="30"/>
    </row>
    <row r="23" spans="1:14">
      <c r="A23" s="30" t="s">
        <v>6014</v>
      </c>
      <c r="B23" t="s">
        <v>6035</v>
      </c>
      <c r="C23" t="s">
        <v>376</v>
      </c>
      <c r="D23" t="s">
        <v>9198</v>
      </c>
      <c r="E23" t="s">
        <v>9198</v>
      </c>
      <c r="F23" t="s">
        <v>9198</v>
      </c>
      <c r="H23" t="s">
        <v>9198</v>
      </c>
      <c r="I23" t="s">
        <v>10295</v>
      </c>
      <c r="K23" t="s">
        <v>376</v>
      </c>
      <c r="M23" t="s">
        <v>10295</v>
      </c>
    </row>
    <row r="24" spans="1:14">
      <c r="A24" s="30"/>
    </row>
    <row r="25" spans="1:14">
      <c r="A25" s="30" t="s">
        <v>5968</v>
      </c>
      <c r="B25" t="s">
        <v>394</v>
      </c>
      <c r="C25" t="s">
        <v>5971</v>
      </c>
      <c r="D25" t="s">
        <v>390</v>
      </c>
      <c r="E25" t="s">
        <v>390</v>
      </c>
      <c r="F25" t="s">
        <v>391</v>
      </c>
      <c r="G25" t="s">
        <v>392</v>
      </c>
      <c r="H25" t="s">
        <v>393</v>
      </c>
      <c r="I25" t="s">
        <v>394</v>
      </c>
      <c r="J25" t="s">
        <v>392</v>
      </c>
      <c r="K25" t="s">
        <v>386</v>
      </c>
      <c r="L25" t="s">
        <v>395</v>
      </c>
      <c r="M25" t="s">
        <v>5970</v>
      </c>
      <c r="N25" t="s">
        <v>396</v>
      </c>
    </row>
    <row r="26" spans="1:14">
      <c r="A26" s="30" t="s">
        <v>6014</v>
      </c>
      <c r="C26" t="s">
        <v>376</v>
      </c>
      <c r="D26" t="s">
        <v>9198</v>
      </c>
      <c r="E26" t="s">
        <v>9198</v>
      </c>
      <c r="F26" t="s">
        <v>9198</v>
      </c>
      <c r="H26" t="s">
        <v>9198</v>
      </c>
      <c r="I26" t="s">
        <v>10296</v>
      </c>
      <c r="K26" t="s">
        <v>376</v>
      </c>
      <c r="M26" t="s">
        <v>10297</v>
      </c>
    </row>
    <row r="27" spans="1:14">
      <c r="A27" s="30"/>
    </row>
    <row r="28" spans="1:14">
      <c r="A28" s="30" t="s">
        <v>5968</v>
      </c>
      <c r="B28" t="s">
        <v>394</v>
      </c>
      <c r="C28" t="s">
        <v>5971</v>
      </c>
      <c r="D28" t="s">
        <v>390</v>
      </c>
      <c r="E28" t="s">
        <v>390</v>
      </c>
      <c r="F28" t="s">
        <v>391</v>
      </c>
      <c r="G28" t="s">
        <v>392</v>
      </c>
      <c r="H28" t="s">
        <v>393</v>
      </c>
      <c r="I28" t="s">
        <v>394</v>
      </c>
      <c r="J28" t="s">
        <v>392</v>
      </c>
      <c r="K28" t="s">
        <v>386</v>
      </c>
      <c r="L28" t="s">
        <v>395</v>
      </c>
      <c r="M28" t="s">
        <v>5970</v>
      </c>
      <c r="N28" t="s">
        <v>396</v>
      </c>
    </row>
    <row r="29" spans="1:14">
      <c r="A29" s="30" t="s">
        <v>6042</v>
      </c>
      <c r="B29" t="s">
        <v>6043</v>
      </c>
      <c r="C29" t="s">
        <v>376</v>
      </c>
      <c r="D29" t="s">
        <v>9198</v>
      </c>
      <c r="E29" t="s">
        <v>9198</v>
      </c>
      <c r="F29" t="s">
        <v>9198</v>
      </c>
      <c r="H29" t="s">
        <v>9198</v>
      </c>
      <c r="I29" t="s">
        <v>10298</v>
      </c>
      <c r="K29" t="s">
        <v>376</v>
      </c>
      <c r="M29" t="s">
        <v>10298</v>
      </c>
      <c r="N29" t="s">
        <v>5967</v>
      </c>
    </row>
    <row r="30" spans="1:14">
      <c r="A30" s="30"/>
    </row>
    <row r="31" spans="1:14">
      <c r="A31" s="30" t="s">
        <v>6042</v>
      </c>
      <c r="B31" t="s">
        <v>6052</v>
      </c>
      <c r="C31" t="s">
        <v>10299</v>
      </c>
      <c r="D31" t="s">
        <v>9393</v>
      </c>
      <c r="E31" t="s">
        <v>10300</v>
      </c>
      <c r="F31" t="s">
        <v>9198</v>
      </c>
      <c r="H31" t="s">
        <v>9198</v>
      </c>
      <c r="I31" t="s">
        <v>376</v>
      </c>
      <c r="K31" t="s">
        <v>376</v>
      </c>
      <c r="M31" t="s">
        <v>10301</v>
      </c>
    </row>
    <row r="32" spans="1:14">
      <c r="A32" s="30"/>
    </row>
    <row r="33" spans="1:14">
      <c r="A33" s="30" t="s">
        <v>5968</v>
      </c>
      <c r="B33" t="s">
        <v>394</v>
      </c>
      <c r="C33" t="s">
        <v>5971</v>
      </c>
      <c r="D33" t="s">
        <v>390</v>
      </c>
      <c r="E33" t="s">
        <v>390</v>
      </c>
      <c r="F33" t="s">
        <v>391</v>
      </c>
      <c r="G33" t="s">
        <v>392</v>
      </c>
      <c r="H33" t="s">
        <v>393</v>
      </c>
      <c r="I33" t="s">
        <v>394</v>
      </c>
      <c r="J33" t="s">
        <v>392</v>
      </c>
      <c r="K33" t="s">
        <v>386</v>
      </c>
      <c r="L33" t="s">
        <v>395</v>
      </c>
      <c r="M33" t="s">
        <v>5970</v>
      </c>
      <c r="N33" t="s">
        <v>396</v>
      </c>
    </row>
    <row r="34" spans="1:14">
      <c r="A34" s="30" t="s">
        <v>6042</v>
      </c>
      <c r="C34" t="s">
        <v>10299</v>
      </c>
      <c r="D34" t="s">
        <v>9393</v>
      </c>
      <c r="E34" t="s">
        <v>10300</v>
      </c>
      <c r="F34" t="s">
        <v>9198</v>
      </c>
      <c r="H34" t="s">
        <v>9198</v>
      </c>
      <c r="I34" t="s">
        <v>10298</v>
      </c>
      <c r="K34" t="s">
        <v>376</v>
      </c>
      <c r="M34" t="s">
        <v>10302</v>
      </c>
    </row>
    <row r="35" spans="1:14">
      <c r="A35" s="30"/>
    </row>
    <row r="36" spans="1:14">
      <c r="A36" s="30" t="s">
        <v>5968</v>
      </c>
      <c r="B36" t="s">
        <v>394</v>
      </c>
      <c r="C36" t="s">
        <v>5971</v>
      </c>
      <c r="D36" t="s">
        <v>390</v>
      </c>
      <c r="E36" t="s">
        <v>390</v>
      </c>
      <c r="F36" t="s">
        <v>391</v>
      </c>
      <c r="G36" t="s">
        <v>392</v>
      </c>
      <c r="H36" t="s">
        <v>393</v>
      </c>
      <c r="I36" t="s">
        <v>394</v>
      </c>
      <c r="J36" t="s">
        <v>392</v>
      </c>
      <c r="K36" t="s">
        <v>386</v>
      </c>
      <c r="L36" t="s">
        <v>395</v>
      </c>
      <c r="M36" t="s">
        <v>5970</v>
      </c>
      <c r="N36" t="s">
        <v>396</v>
      </c>
    </row>
    <row r="37" spans="1:14">
      <c r="A37" s="30" t="s">
        <v>9386</v>
      </c>
      <c r="B37" t="s">
        <v>9492</v>
      </c>
      <c r="C37" t="s">
        <v>376</v>
      </c>
      <c r="D37" t="s">
        <v>9198</v>
      </c>
      <c r="E37" t="s">
        <v>9198</v>
      </c>
      <c r="F37" t="s">
        <v>9198</v>
      </c>
      <c r="H37" t="s">
        <v>9198</v>
      </c>
      <c r="I37" t="s">
        <v>10303</v>
      </c>
      <c r="K37" t="s">
        <v>376</v>
      </c>
      <c r="M37" t="s">
        <v>10304</v>
      </c>
    </row>
    <row r="38" spans="1:14">
      <c r="A38" s="30"/>
    </row>
    <row r="39" spans="1:14">
      <c r="A39" s="30" t="s">
        <v>5968</v>
      </c>
      <c r="B39" t="s">
        <v>394</v>
      </c>
      <c r="C39" t="s">
        <v>5971</v>
      </c>
      <c r="D39" t="s">
        <v>390</v>
      </c>
      <c r="E39" t="s">
        <v>390</v>
      </c>
      <c r="F39" t="s">
        <v>391</v>
      </c>
      <c r="G39" t="s">
        <v>392</v>
      </c>
      <c r="H39" t="s">
        <v>393</v>
      </c>
      <c r="I39" t="s">
        <v>394</v>
      </c>
      <c r="J39" t="s">
        <v>392</v>
      </c>
      <c r="K39" t="s">
        <v>386</v>
      </c>
      <c r="L39" t="s">
        <v>395</v>
      </c>
      <c r="M39" t="s">
        <v>5970</v>
      </c>
      <c r="N39" t="s">
        <v>396</v>
      </c>
    </row>
    <row r="40" spans="1:14">
      <c r="A40" s="30" t="s">
        <v>9386</v>
      </c>
      <c r="C40" t="s">
        <v>376</v>
      </c>
      <c r="D40" t="s">
        <v>9198</v>
      </c>
      <c r="E40" t="s">
        <v>9198</v>
      </c>
      <c r="F40" t="s">
        <v>9198</v>
      </c>
      <c r="H40" t="s">
        <v>9198</v>
      </c>
      <c r="I40" t="s">
        <v>10303</v>
      </c>
      <c r="K40" t="s">
        <v>376</v>
      </c>
      <c r="M40" t="s">
        <v>10304</v>
      </c>
    </row>
    <row r="41" spans="1:14">
      <c r="A41" s="30"/>
    </row>
    <row r="42" spans="1:14">
      <c r="A42" s="30" t="s">
        <v>5968</v>
      </c>
      <c r="B42" t="s">
        <v>394</v>
      </c>
      <c r="C42" t="s">
        <v>5971</v>
      </c>
      <c r="D42" t="s">
        <v>390</v>
      </c>
      <c r="E42" t="s">
        <v>390</v>
      </c>
      <c r="F42" t="s">
        <v>391</v>
      </c>
      <c r="G42" t="s">
        <v>392</v>
      </c>
      <c r="H42" t="s">
        <v>393</v>
      </c>
      <c r="I42" t="s">
        <v>394</v>
      </c>
      <c r="J42" t="s">
        <v>392</v>
      </c>
      <c r="K42" t="s">
        <v>386</v>
      </c>
      <c r="L42" t="s">
        <v>395</v>
      </c>
      <c r="M42" t="s">
        <v>5970</v>
      </c>
      <c r="N42" t="s">
        <v>396</v>
      </c>
    </row>
    <row r="43" spans="1:14">
      <c r="A43" s="30" t="s">
        <v>6061</v>
      </c>
      <c r="B43" t="s">
        <v>6064</v>
      </c>
      <c r="C43" t="s">
        <v>376</v>
      </c>
      <c r="D43" t="s">
        <v>9198</v>
      </c>
      <c r="E43" t="s">
        <v>9198</v>
      </c>
      <c r="F43" t="s">
        <v>9198</v>
      </c>
      <c r="H43" t="s">
        <v>9198</v>
      </c>
      <c r="I43" t="s">
        <v>10184</v>
      </c>
      <c r="K43" t="s">
        <v>376</v>
      </c>
      <c r="M43" t="s">
        <v>10305</v>
      </c>
      <c r="N43" t="s">
        <v>5967</v>
      </c>
    </row>
    <row r="44" spans="1:14">
      <c r="A44" s="30"/>
    </row>
    <row r="45" spans="1:14">
      <c r="A45" s="30" t="s">
        <v>6061</v>
      </c>
      <c r="B45" t="s">
        <v>6066</v>
      </c>
      <c r="C45" t="s">
        <v>376</v>
      </c>
      <c r="D45" t="s">
        <v>9198</v>
      </c>
      <c r="E45" t="s">
        <v>9198</v>
      </c>
      <c r="F45" t="s">
        <v>9198</v>
      </c>
      <c r="H45" t="s">
        <v>9198</v>
      </c>
      <c r="I45" t="s">
        <v>10306</v>
      </c>
      <c r="K45" t="s">
        <v>376</v>
      </c>
      <c r="M45" t="s">
        <v>10307</v>
      </c>
      <c r="N45" t="s">
        <v>377</v>
      </c>
    </row>
    <row r="46" spans="1:14">
      <c r="A46" s="30"/>
    </row>
    <row r="47" spans="1:14">
      <c r="A47" s="30" t="s">
        <v>6061</v>
      </c>
      <c r="B47" t="s">
        <v>6069</v>
      </c>
      <c r="C47" t="s">
        <v>376</v>
      </c>
      <c r="D47" t="s">
        <v>9198</v>
      </c>
      <c r="E47" t="s">
        <v>9198</v>
      </c>
      <c r="F47" t="s">
        <v>9198</v>
      </c>
      <c r="H47" t="s">
        <v>9198</v>
      </c>
      <c r="I47" t="s">
        <v>10308</v>
      </c>
      <c r="K47" t="s">
        <v>376</v>
      </c>
      <c r="M47" t="s">
        <v>10309</v>
      </c>
      <c r="N47" t="s">
        <v>5967</v>
      </c>
    </row>
    <row r="48" spans="1:14">
      <c r="A48" s="30"/>
    </row>
    <row r="49" spans="1:14">
      <c r="A49" s="30" t="s">
        <v>6061</v>
      </c>
      <c r="B49" t="s">
        <v>6072</v>
      </c>
      <c r="C49" t="s">
        <v>10310</v>
      </c>
      <c r="D49" t="s">
        <v>9526</v>
      </c>
      <c r="E49" t="s">
        <v>10311</v>
      </c>
      <c r="F49" t="s">
        <v>9198</v>
      </c>
      <c r="H49" t="s">
        <v>9198</v>
      </c>
      <c r="I49" t="s">
        <v>376</v>
      </c>
      <c r="K49" t="s">
        <v>376</v>
      </c>
      <c r="M49" t="s">
        <v>10312</v>
      </c>
      <c r="N49" t="s">
        <v>5967</v>
      </c>
    </row>
    <row r="50" spans="1:14">
      <c r="A50" s="30"/>
    </row>
    <row r="51" spans="1:14">
      <c r="A51" s="30" t="s">
        <v>6061</v>
      </c>
      <c r="B51" t="s">
        <v>6074</v>
      </c>
      <c r="C51" t="s">
        <v>376</v>
      </c>
      <c r="D51" t="s">
        <v>9198</v>
      </c>
      <c r="E51" t="s">
        <v>9198</v>
      </c>
      <c r="F51" t="s">
        <v>9198</v>
      </c>
      <c r="H51" t="s">
        <v>9198</v>
      </c>
      <c r="I51" t="s">
        <v>376</v>
      </c>
      <c r="K51" t="s">
        <v>376</v>
      </c>
      <c r="M51" t="s">
        <v>10313</v>
      </c>
      <c r="N51" t="s">
        <v>377</v>
      </c>
    </row>
    <row r="52" spans="1:14">
      <c r="A52" s="30"/>
    </row>
    <row r="53" spans="1:14">
      <c r="A53" s="30" t="s">
        <v>6061</v>
      </c>
      <c r="B53" t="s">
        <v>6077</v>
      </c>
      <c r="C53" t="s">
        <v>376</v>
      </c>
      <c r="D53" t="s">
        <v>9198</v>
      </c>
      <c r="E53" t="s">
        <v>9198</v>
      </c>
      <c r="F53" t="s">
        <v>9198</v>
      </c>
      <c r="H53" t="s">
        <v>9198</v>
      </c>
      <c r="I53" t="s">
        <v>9626</v>
      </c>
      <c r="K53" t="s">
        <v>376</v>
      </c>
      <c r="M53" t="s">
        <v>10314</v>
      </c>
      <c r="N53" t="s">
        <v>377</v>
      </c>
    </row>
    <row r="54" spans="1:14">
      <c r="A54" s="30"/>
    </row>
    <row r="55" spans="1:14">
      <c r="A55" s="30" t="s">
        <v>6061</v>
      </c>
      <c r="B55" t="s">
        <v>6079</v>
      </c>
      <c r="C55" t="s">
        <v>376</v>
      </c>
      <c r="D55" t="s">
        <v>9198</v>
      </c>
      <c r="E55" t="s">
        <v>9198</v>
      </c>
      <c r="F55" t="s">
        <v>9198</v>
      </c>
      <c r="H55" t="s">
        <v>9198</v>
      </c>
      <c r="I55" t="s">
        <v>10315</v>
      </c>
      <c r="K55" t="s">
        <v>10316</v>
      </c>
      <c r="M55" t="s">
        <v>10317</v>
      </c>
      <c r="N55" t="s">
        <v>377</v>
      </c>
    </row>
    <row r="56" spans="1:14">
      <c r="A56" s="30"/>
    </row>
    <row r="57" spans="1:14">
      <c r="A57" s="30" t="s">
        <v>6061</v>
      </c>
      <c r="B57" t="s">
        <v>6083</v>
      </c>
      <c r="C57" t="s">
        <v>10318</v>
      </c>
      <c r="D57" t="s">
        <v>10319</v>
      </c>
      <c r="E57" t="s">
        <v>10320</v>
      </c>
      <c r="F57" t="s">
        <v>9198</v>
      </c>
      <c r="H57" t="s">
        <v>9198</v>
      </c>
      <c r="I57" t="s">
        <v>376</v>
      </c>
      <c r="K57" t="s">
        <v>376</v>
      </c>
      <c r="M57" t="s">
        <v>10321</v>
      </c>
      <c r="N57" t="s">
        <v>5967</v>
      </c>
    </row>
    <row r="58" spans="1:14">
      <c r="A58" s="30"/>
    </row>
    <row r="59" spans="1:14">
      <c r="A59" s="30" t="s">
        <v>6061</v>
      </c>
      <c r="B59" t="s">
        <v>6085</v>
      </c>
      <c r="C59" t="s">
        <v>10322</v>
      </c>
      <c r="D59" t="s">
        <v>9488</v>
      </c>
      <c r="E59" t="s">
        <v>10323</v>
      </c>
      <c r="F59" t="s">
        <v>9198</v>
      </c>
      <c r="H59" t="s">
        <v>9198</v>
      </c>
      <c r="I59" t="s">
        <v>376</v>
      </c>
      <c r="K59" t="s">
        <v>376</v>
      </c>
      <c r="M59" t="s">
        <v>10324</v>
      </c>
      <c r="N59" t="s">
        <v>5967</v>
      </c>
    </row>
    <row r="60" spans="1:14">
      <c r="A60" s="30"/>
    </row>
    <row r="61" spans="1:14">
      <c r="A61" s="30" t="s">
        <v>6061</v>
      </c>
      <c r="B61" t="s">
        <v>6089</v>
      </c>
      <c r="C61" t="s">
        <v>10325</v>
      </c>
      <c r="D61" t="s">
        <v>9198</v>
      </c>
      <c r="E61" t="s">
        <v>9198</v>
      </c>
      <c r="F61" t="s">
        <v>9198</v>
      </c>
      <c r="H61" t="s">
        <v>9198</v>
      </c>
      <c r="I61" t="s">
        <v>376</v>
      </c>
      <c r="K61" t="s">
        <v>376</v>
      </c>
      <c r="M61" t="s">
        <v>10325</v>
      </c>
      <c r="N61" t="s">
        <v>5967</v>
      </c>
    </row>
    <row r="62" spans="1:14">
      <c r="A62" s="30"/>
    </row>
    <row r="63" spans="1:14">
      <c r="A63" s="30" t="s">
        <v>6061</v>
      </c>
      <c r="B63" t="s">
        <v>6091</v>
      </c>
      <c r="C63" t="s">
        <v>376</v>
      </c>
      <c r="D63" t="s">
        <v>9198</v>
      </c>
      <c r="E63" t="s">
        <v>9198</v>
      </c>
      <c r="F63" t="s">
        <v>9198</v>
      </c>
      <c r="H63" t="s">
        <v>9198</v>
      </c>
      <c r="I63" t="s">
        <v>376</v>
      </c>
      <c r="K63" t="s">
        <v>376</v>
      </c>
      <c r="M63" t="s">
        <v>10313</v>
      </c>
      <c r="N63" t="s">
        <v>377</v>
      </c>
    </row>
    <row r="64" spans="1:14">
      <c r="A64" s="30"/>
    </row>
    <row r="65" spans="1:14">
      <c r="A65" s="30" t="s">
        <v>6061</v>
      </c>
      <c r="B65" t="s">
        <v>6096</v>
      </c>
      <c r="C65" t="s">
        <v>376</v>
      </c>
      <c r="D65" t="s">
        <v>9198</v>
      </c>
      <c r="E65" t="s">
        <v>9198</v>
      </c>
      <c r="F65" t="s">
        <v>9198</v>
      </c>
      <c r="H65" t="s">
        <v>9198</v>
      </c>
      <c r="I65" t="s">
        <v>10295</v>
      </c>
      <c r="K65" t="s">
        <v>376</v>
      </c>
      <c r="M65" t="s">
        <v>10295</v>
      </c>
      <c r="N65" t="s">
        <v>377</v>
      </c>
    </row>
    <row r="66" spans="1:14">
      <c r="A66" s="30"/>
    </row>
    <row r="67" spans="1:14">
      <c r="A67" s="30" t="s">
        <v>5950</v>
      </c>
      <c r="B67" t="s">
        <v>5951</v>
      </c>
      <c r="C67" t="s">
        <v>5952</v>
      </c>
      <c r="E67" t="s">
        <v>336</v>
      </c>
      <c r="F67" t="s">
        <v>10289</v>
      </c>
      <c r="G67" t="s">
        <v>338</v>
      </c>
      <c r="H67" s="13">
        <v>45741</v>
      </c>
      <c r="I67" t="s">
        <v>457</v>
      </c>
    </row>
    <row r="68" spans="1:14">
      <c r="A68" s="30"/>
      <c r="E68" t="s">
        <v>340</v>
      </c>
      <c r="F68" t="s">
        <v>341</v>
      </c>
      <c r="I68" t="s">
        <v>342</v>
      </c>
      <c r="J68" t="s">
        <v>343</v>
      </c>
      <c r="M68" t="s">
        <v>344</v>
      </c>
    </row>
    <row r="69" spans="1:14">
      <c r="A69" s="30"/>
      <c r="C69" t="s">
        <v>354</v>
      </c>
      <c r="D69" t="s">
        <v>347</v>
      </c>
      <c r="E69" t="s">
        <v>347</v>
      </c>
      <c r="F69" t="s">
        <v>348</v>
      </c>
      <c r="G69" t="s">
        <v>349</v>
      </c>
      <c r="H69" t="s">
        <v>350</v>
      </c>
      <c r="I69" t="s">
        <v>351</v>
      </c>
      <c r="J69" t="s">
        <v>349</v>
      </c>
      <c r="K69" t="s">
        <v>351</v>
      </c>
      <c r="L69" t="s">
        <v>352</v>
      </c>
      <c r="M69" t="s">
        <v>5959</v>
      </c>
    </row>
    <row r="70" spans="1:14">
      <c r="A70" s="30"/>
      <c r="C70" t="s">
        <v>355</v>
      </c>
      <c r="D70" t="s">
        <v>356</v>
      </c>
      <c r="E70" t="s">
        <v>357</v>
      </c>
      <c r="F70" t="s">
        <v>358</v>
      </c>
      <c r="H70" t="s">
        <v>359</v>
      </c>
      <c r="I70" t="s">
        <v>360</v>
      </c>
      <c r="K70" t="s">
        <v>361</v>
      </c>
      <c r="L70" t="s">
        <v>362</v>
      </c>
      <c r="M70" t="s">
        <v>5962</v>
      </c>
      <c r="N70" t="s">
        <v>364</v>
      </c>
    </row>
    <row r="71" spans="1:14">
      <c r="A71" s="30" t="s">
        <v>365</v>
      </c>
      <c r="B71" t="s">
        <v>5963</v>
      </c>
      <c r="C71" t="s">
        <v>368</v>
      </c>
      <c r="D71" t="s">
        <v>369</v>
      </c>
      <c r="E71" t="s">
        <v>370</v>
      </c>
      <c r="F71" t="s">
        <v>368</v>
      </c>
      <c r="H71" t="s">
        <v>368</v>
      </c>
      <c r="I71" t="s">
        <v>368</v>
      </c>
      <c r="K71" t="s">
        <v>368</v>
      </c>
    </row>
    <row r="72" spans="1:14">
      <c r="A72" s="30"/>
    </row>
    <row r="73" spans="1:14">
      <c r="A73" s="30"/>
    </row>
    <row r="74" spans="1:14">
      <c r="A74" s="30" t="s">
        <v>6061</v>
      </c>
      <c r="B74" t="s">
        <v>9517</v>
      </c>
      <c r="C74" t="s">
        <v>10326</v>
      </c>
      <c r="D74" t="s">
        <v>9374</v>
      </c>
      <c r="E74" t="s">
        <v>10327</v>
      </c>
      <c r="F74" t="s">
        <v>9198</v>
      </c>
      <c r="H74" t="s">
        <v>9198</v>
      </c>
      <c r="I74" t="s">
        <v>376</v>
      </c>
      <c r="K74" t="s">
        <v>376</v>
      </c>
      <c r="M74" t="s">
        <v>10328</v>
      </c>
    </row>
    <row r="75" spans="1:14">
      <c r="A75" s="30"/>
    </row>
    <row r="76" spans="1:14">
      <c r="A76" s="30" t="s">
        <v>6061</v>
      </c>
      <c r="B76" t="s">
        <v>6104</v>
      </c>
      <c r="C76" t="s">
        <v>376</v>
      </c>
      <c r="D76" t="s">
        <v>9198</v>
      </c>
      <c r="E76" t="s">
        <v>9198</v>
      </c>
      <c r="F76" t="s">
        <v>9198</v>
      </c>
      <c r="H76" t="s">
        <v>9198</v>
      </c>
      <c r="I76" t="s">
        <v>10329</v>
      </c>
      <c r="K76" t="s">
        <v>376</v>
      </c>
      <c r="M76" t="s">
        <v>10330</v>
      </c>
      <c r="N76" t="s">
        <v>377</v>
      </c>
    </row>
    <row r="77" spans="1:14">
      <c r="A77" s="30"/>
    </row>
    <row r="78" spans="1:14">
      <c r="A78" s="30" t="s">
        <v>6061</v>
      </c>
      <c r="B78" t="s">
        <v>6107</v>
      </c>
      <c r="C78" t="s">
        <v>376</v>
      </c>
      <c r="D78" t="s">
        <v>9198</v>
      </c>
      <c r="E78" t="s">
        <v>9198</v>
      </c>
      <c r="F78" t="s">
        <v>9198</v>
      </c>
      <c r="H78" t="s">
        <v>9198</v>
      </c>
      <c r="I78" t="s">
        <v>376</v>
      </c>
      <c r="K78" t="s">
        <v>376</v>
      </c>
      <c r="M78" t="s">
        <v>10313</v>
      </c>
      <c r="N78" t="s">
        <v>377</v>
      </c>
    </row>
    <row r="79" spans="1:14">
      <c r="A79" s="30"/>
    </row>
    <row r="80" spans="1:14">
      <c r="A80" s="30" t="s">
        <v>6061</v>
      </c>
      <c r="B80" t="s">
        <v>6110</v>
      </c>
      <c r="C80" t="s">
        <v>376</v>
      </c>
      <c r="D80" t="s">
        <v>9198</v>
      </c>
      <c r="E80" t="s">
        <v>9198</v>
      </c>
      <c r="F80" t="s">
        <v>9198</v>
      </c>
      <c r="H80" t="s">
        <v>9198</v>
      </c>
      <c r="I80" t="s">
        <v>10295</v>
      </c>
      <c r="K80" t="s">
        <v>376</v>
      </c>
      <c r="M80" t="s">
        <v>10331</v>
      </c>
      <c r="N80" t="s">
        <v>5967</v>
      </c>
    </row>
    <row r="81" spans="1:14">
      <c r="A81" s="30"/>
    </row>
    <row r="82" spans="1:14">
      <c r="A82" s="30" t="s">
        <v>6061</v>
      </c>
      <c r="B82" t="s">
        <v>9533</v>
      </c>
      <c r="C82" t="s">
        <v>376</v>
      </c>
      <c r="D82" t="s">
        <v>9198</v>
      </c>
      <c r="E82" t="s">
        <v>9198</v>
      </c>
      <c r="F82" t="s">
        <v>9198</v>
      </c>
      <c r="H82" t="s">
        <v>9198</v>
      </c>
      <c r="I82" t="s">
        <v>10332</v>
      </c>
      <c r="K82" t="s">
        <v>376</v>
      </c>
      <c r="M82" t="s">
        <v>10333</v>
      </c>
      <c r="N82" t="s">
        <v>5967</v>
      </c>
    </row>
    <row r="83" spans="1:14">
      <c r="A83" s="30"/>
    </row>
    <row r="84" spans="1:14">
      <c r="A84" s="30" t="s">
        <v>5968</v>
      </c>
      <c r="B84" t="s">
        <v>394</v>
      </c>
      <c r="C84" t="s">
        <v>5971</v>
      </c>
      <c r="D84" t="s">
        <v>390</v>
      </c>
      <c r="E84" t="s">
        <v>390</v>
      </c>
      <c r="F84" t="s">
        <v>391</v>
      </c>
      <c r="G84" t="s">
        <v>392</v>
      </c>
      <c r="H84" t="s">
        <v>393</v>
      </c>
      <c r="I84" t="s">
        <v>394</v>
      </c>
      <c r="J84" t="s">
        <v>392</v>
      </c>
      <c r="K84" t="s">
        <v>386</v>
      </c>
      <c r="L84" t="s">
        <v>395</v>
      </c>
      <c r="M84" t="s">
        <v>5970</v>
      </c>
      <c r="N84" t="s">
        <v>396</v>
      </c>
    </row>
    <row r="85" spans="1:14">
      <c r="A85" s="30" t="s">
        <v>6061</v>
      </c>
      <c r="C85" t="s">
        <v>10334</v>
      </c>
      <c r="D85" t="s">
        <v>10335</v>
      </c>
      <c r="E85" t="s">
        <v>10336</v>
      </c>
      <c r="F85" t="s">
        <v>9198</v>
      </c>
      <c r="H85" t="s">
        <v>9198</v>
      </c>
      <c r="I85" t="s">
        <v>10337</v>
      </c>
      <c r="K85" t="s">
        <v>10316</v>
      </c>
      <c r="M85" t="s">
        <v>10338</v>
      </c>
    </row>
    <row r="86" spans="1:14">
      <c r="A86" s="30"/>
    </row>
    <row r="87" spans="1:14">
      <c r="A87" s="30" t="s">
        <v>5968</v>
      </c>
      <c r="B87" t="s">
        <v>394</v>
      </c>
      <c r="C87" t="s">
        <v>5971</v>
      </c>
      <c r="D87" t="s">
        <v>390</v>
      </c>
      <c r="E87" t="s">
        <v>390</v>
      </c>
      <c r="F87" t="s">
        <v>391</v>
      </c>
      <c r="G87" t="s">
        <v>392</v>
      </c>
      <c r="H87" t="s">
        <v>393</v>
      </c>
      <c r="I87" t="s">
        <v>394</v>
      </c>
      <c r="J87" t="s">
        <v>392</v>
      </c>
      <c r="K87" t="s">
        <v>386</v>
      </c>
      <c r="L87" t="s">
        <v>395</v>
      </c>
      <c r="M87" t="s">
        <v>5970</v>
      </c>
      <c r="N87" t="s">
        <v>396</v>
      </c>
    </row>
    <row r="88" spans="1:14">
      <c r="A88" s="30" t="s">
        <v>6114</v>
      </c>
      <c r="B88" t="s">
        <v>6115</v>
      </c>
      <c r="C88" t="s">
        <v>376</v>
      </c>
      <c r="D88" t="s">
        <v>9198</v>
      </c>
      <c r="E88" t="s">
        <v>9198</v>
      </c>
      <c r="F88" t="s">
        <v>9198</v>
      </c>
      <c r="H88" t="s">
        <v>9198</v>
      </c>
      <c r="I88" t="s">
        <v>10339</v>
      </c>
      <c r="K88" t="s">
        <v>376</v>
      </c>
      <c r="M88" t="s">
        <v>10340</v>
      </c>
      <c r="N88" t="s">
        <v>5967</v>
      </c>
    </row>
    <row r="89" spans="1:14">
      <c r="A89" s="30"/>
    </row>
    <row r="90" spans="1:14">
      <c r="A90" s="30" t="s">
        <v>6114</v>
      </c>
      <c r="B90" t="s">
        <v>6120</v>
      </c>
      <c r="C90" t="s">
        <v>376</v>
      </c>
      <c r="D90" t="s">
        <v>9198</v>
      </c>
      <c r="E90" t="s">
        <v>9198</v>
      </c>
      <c r="F90" t="s">
        <v>9198</v>
      </c>
      <c r="H90" t="s">
        <v>9198</v>
      </c>
      <c r="I90" t="s">
        <v>10306</v>
      </c>
      <c r="K90" t="s">
        <v>376</v>
      </c>
      <c r="M90" t="s">
        <v>10307</v>
      </c>
      <c r="N90" t="s">
        <v>377</v>
      </c>
    </row>
    <row r="91" spans="1:14">
      <c r="A91" s="30"/>
    </row>
    <row r="92" spans="1:14">
      <c r="A92" s="30" t="s">
        <v>6114</v>
      </c>
      <c r="B92" t="s">
        <v>6124</v>
      </c>
      <c r="C92" t="s">
        <v>376</v>
      </c>
      <c r="D92" t="s">
        <v>9198</v>
      </c>
      <c r="E92" t="s">
        <v>9198</v>
      </c>
      <c r="F92" t="s">
        <v>9198</v>
      </c>
      <c r="H92" t="s">
        <v>9198</v>
      </c>
      <c r="I92" t="s">
        <v>10293</v>
      </c>
      <c r="K92" t="s">
        <v>376</v>
      </c>
      <c r="M92" t="s">
        <v>10341</v>
      </c>
      <c r="N92" t="s">
        <v>377</v>
      </c>
    </row>
    <row r="93" spans="1:14">
      <c r="A93" s="30"/>
    </row>
    <row r="94" spans="1:14">
      <c r="A94" s="30" t="s">
        <v>6114</v>
      </c>
      <c r="B94" t="s">
        <v>6126</v>
      </c>
      <c r="C94" t="s">
        <v>376</v>
      </c>
      <c r="D94" t="s">
        <v>9198</v>
      </c>
      <c r="E94" t="s">
        <v>9198</v>
      </c>
      <c r="F94" t="s">
        <v>9198</v>
      </c>
      <c r="H94" t="s">
        <v>9198</v>
      </c>
      <c r="I94" t="s">
        <v>9626</v>
      </c>
      <c r="K94" t="s">
        <v>376</v>
      </c>
      <c r="M94" t="s">
        <v>10314</v>
      </c>
      <c r="N94" t="s">
        <v>377</v>
      </c>
    </row>
    <row r="95" spans="1:14">
      <c r="A95" s="30"/>
    </row>
    <row r="96" spans="1:14">
      <c r="A96" s="30" t="s">
        <v>6114</v>
      </c>
      <c r="B96" t="s">
        <v>6127</v>
      </c>
      <c r="C96" t="s">
        <v>376</v>
      </c>
      <c r="D96" t="s">
        <v>9198</v>
      </c>
      <c r="E96" t="s">
        <v>9198</v>
      </c>
      <c r="F96" t="s">
        <v>9198</v>
      </c>
      <c r="H96" t="s">
        <v>9198</v>
      </c>
      <c r="I96" t="s">
        <v>10342</v>
      </c>
      <c r="K96" t="s">
        <v>376</v>
      </c>
      <c r="M96" t="s">
        <v>10343</v>
      </c>
      <c r="N96" t="s">
        <v>5967</v>
      </c>
    </row>
    <row r="97" spans="1:14">
      <c r="A97" s="30"/>
    </row>
    <row r="98" spans="1:14">
      <c r="A98" s="30" t="s">
        <v>6114</v>
      </c>
      <c r="B98" t="s">
        <v>6129</v>
      </c>
      <c r="C98" t="s">
        <v>376</v>
      </c>
      <c r="D98" t="s">
        <v>9198</v>
      </c>
      <c r="E98" t="s">
        <v>9198</v>
      </c>
      <c r="F98" t="s">
        <v>9198</v>
      </c>
      <c r="H98" t="s">
        <v>9198</v>
      </c>
      <c r="I98" t="s">
        <v>9626</v>
      </c>
      <c r="K98" t="s">
        <v>376</v>
      </c>
      <c r="M98" t="s">
        <v>10314</v>
      </c>
    </row>
    <row r="99" spans="1:14">
      <c r="A99" s="30"/>
    </row>
    <row r="100" spans="1:14">
      <c r="A100" s="30" t="s">
        <v>5968</v>
      </c>
      <c r="B100" t="s">
        <v>394</v>
      </c>
      <c r="C100" t="s">
        <v>5971</v>
      </c>
      <c r="D100" t="s">
        <v>390</v>
      </c>
      <c r="E100" t="s">
        <v>390</v>
      </c>
      <c r="F100" t="s">
        <v>391</v>
      </c>
      <c r="G100" t="s">
        <v>392</v>
      </c>
      <c r="H100" t="s">
        <v>393</v>
      </c>
      <c r="I100" t="s">
        <v>394</v>
      </c>
      <c r="J100" t="s">
        <v>392</v>
      </c>
      <c r="K100" t="s">
        <v>386</v>
      </c>
      <c r="L100" t="s">
        <v>395</v>
      </c>
      <c r="M100" t="s">
        <v>5970</v>
      </c>
      <c r="N100" t="s">
        <v>396</v>
      </c>
    </row>
    <row r="101" spans="1:14">
      <c r="A101" s="30" t="s">
        <v>6114</v>
      </c>
      <c r="C101" t="s">
        <v>376</v>
      </c>
      <c r="D101" t="s">
        <v>9198</v>
      </c>
      <c r="E101" t="s">
        <v>9198</v>
      </c>
      <c r="F101" t="s">
        <v>9198</v>
      </c>
      <c r="H101" t="s">
        <v>9198</v>
      </c>
      <c r="I101" t="s">
        <v>10344</v>
      </c>
      <c r="K101" t="s">
        <v>376</v>
      </c>
      <c r="M101" t="s">
        <v>10345</v>
      </c>
    </row>
    <row r="102" spans="1:14">
      <c r="A102" s="30"/>
    </row>
    <row r="103" spans="1:14">
      <c r="A103" s="30" t="s">
        <v>5968</v>
      </c>
      <c r="B103" t="s">
        <v>394</v>
      </c>
      <c r="C103" t="s">
        <v>5971</v>
      </c>
      <c r="D103" t="s">
        <v>390</v>
      </c>
      <c r="E103" t="s">
        <v>390</v>
      </c>
      <c r="F103" t="s">
        <v>391</v>
      </c>
      <c r="G103" t="s">
        <v>392</v>
      </c>
      <c r="H103" t="s">
        <v>393</v>
      </c>
      <c r="I103" t="s">
        <v>394</v>
      </c>
      <c r="J103" t="s">
        <v>392</v>
      </c>
      <c r="K103" t="s">
        <v>386</v>
      </c>
      <c r="L103" t="s">
        <v>395</v>
      </c>
      <c r="M103" t="s">
        <v>5970</v>
      </c>
      <c r="N103" t="s">
        <v>396</v>
      </c>
    </row>
    <row r="104" spans="1:14">
      <c r="A104" s="30" t="s">
        <v>6135</v>
      </c>
      <c r="B104" t="s">
        <v>6142</v>
      </c>
      <c r="C104" t="s">
        <v>10346</v>
      </c>
      <c r="D104" t="s">
        <v>9393</v>
      </c>
      <c r="E104" t="s">
        <v>10347</v>
      </c>
      <c r="F104" t="s">
        <v>9198</v>
      </c>
      <c r="H104" t="s">
        <v>9198</v>
      </c>
      <c r="I104" t="s">
        <v>376</v>
      </c>
      <c r="K104" t="s">
        <v>376</v>
      </c>
      <c r="M104" t="s">
        <v>10348</v>
      </c>
      <c r="N104" t="s">
        <v>5967</v>
      </c>
    </row>
    <row r="105" spans="1:14">
      <c r="A105" s="30"/>
    </row>
    <row r="106" spans="1:14">
      <c r="A106" s="30" t="s">
        <v>6135</v>
      </c>
      <c r="B106" t="s">
        <v>6159</v>
      </c>
      <c r="C106" t="s">
        <v>10349</v>
      </c>
      <c r="D106" t="s">
        <v>9374</v>
      </c>
      <c r="E106" t="s">
        <v>10350</v>
      </c>
      <c r="F106" t="s">
        <v>9198</v>
      </c>
      <c r="H106" t="s">
        <v>9198</v>
      </c>
      <c r="I106" t="s">
        <v>376</v>
      </c>
      <c r="K106" t="s">
        <v>376</v>
      </c>
      <c r="M106" t="s">
        <v>10351</v>
      </c>
      <c r="N106" t="s">
        <v>5967</v>
      </c>
    </row>
    <row r="107" spans="1:14">
      <c r="A107" s="30"/>
    </row>
    <row r="108" spans="1:14">
      <c r="A108" s="30" t="s">
        <v>6135</v>
      </c>
      <c r="B108" t="s">
        <v>6165</v>
      </c>
      <c r="C108" t="s">
        <v>376</v>
      </c>
      <c r="D108" t="s">
        <v>9198</v>
      </c>
      <c r="E108" t="s">
        <v>9198</v>
      </c>
      <c r="F108" t="s">
        <v>9198</v>
      </c>
      <c r="H108" t="s">
        <v>9198</v>
      </c>
      <c r="I108" t="s">
        <v>10352</v>
      </c>
      <c r="K108" t="s">
        <v>376</v>
      </c>
      <c r="M108" t="s">
        <v>10353</v>
      </c>
      <c r="N108" t="s">
        <v>5967</v>
      </c>
    </row>
    <row r="109" spans="1:14">
      <c r="A109" s="30"/>
    </row>
    <row r="110" spans="1:14">
      <c r="A110" s="30" t="s">
        <v>6135</v>
      </c>
      <c r="B110" t="s">
        <v>6167</v>
      </c>
      <c r="C110" t="s">
        <v>376</v>
      </c>
      <c r="D110" t="s">
        <v>9198</v>
      </c>
      <c r="E110" t="s">
        <v>9198</v>
      </c>
      <c r="F110" t="s">
        <v>9198</v>
      </c>
      <c r="H110" t="s">
        <v>9198</v>
      </c>
      <c r="I110" t="s">
        <v>376</v>
      </c>
      <c r="K110" t="s">
        <v>376</v>
      </c>
      <c r="M110" t="s">
        <v>10354</v>
      </c>
    </row>
    <row r="111" spans="1:14">
      <c r="A111" s="30"/>
    </row>
    <row r="112" spans="1:14">
      <c r="A112" s="30" t="s">
        <v>6135</v>
      </c>
      <c r="B112" t="s">
        <v>6169</v>
      </c>
      <c r="C112" t="s">
        <v>10355</v>
      </c>
      <c r="D112" t="s">
        <v>10356</v>
      </c>
      <c r="E112" t="s">
        <v>10357</v>
      </c>
      <c r="F112" t="s">
        <v>9198</v>
      </c>
      <c r="H112" t="s">
        <v>9198</v>
      </c>
      <c r="I112" t="s">
        <v>376</v>
      </c>
      <c r="K112" t="s">
        <v>376</v>
      </c>
      <c r="M112" t="s">
        <v>10358</v>
      </c>
      <c r="N112" t="s">
        <v>5967</v>
      </c>
    </row>
    <row r="113" spans="1:14">
      <c r="A113" s="30"/>
    </row>
    <row r="114" spans="1:14">
      <c r="A114" s="30" t="s">
        <v>6135</v>
      </c>
      <c r="B114" t="s">
        <v>6171</v>
      </c>
      <c r="C114" t="s">
        <v>10359</v>
      </c>
      <c r="D114" t="s">
        <v>9393</v>
      </c>
      <c r="E114" t="s">
        <v>10360</v>
      </c>
      <c r="F114" t="s">
        <v>9198</v>
      </c>
      <c r="H114" t="s">
        <v>9198</v>
      </c>
      <c r="I114" t="s">
        <v>376</v>
      </c>
      <c r="K114" t="s">
        <v>376</v>
      </c>
      <c r="M114" t="s">
        <v>10361</v>
      </c>
      <c r="N114" t="s">
        <v>5967</v>
      </c>
    </row>
    <row r="115" spans="1:14">
      <c r="A115" s="30"/>
    </row>
    <row r="116" spans="1:14">
      <c r="A116" s="30" t="s">
        <v>6135</v>
      </c>
      <c r="B116" t="s">
        <v>6178</v>
      </c>
      <c r="C116" t="s">
        <v>10362</v>
      </c>
      <c r="D116" t="s">
        <v>9370</v>
      </c>
      <c r="E116" t="s">
        <v>10360</v>
      </c>
      <c r="F116" t="s">
        <v>9198</v>
      </c>
      <c r="H116" t="s">
        <v>9198</v>
      </c>
      <c r="I116" t="s">
        <v>376</v>
      </c>
      <c r="K116" t="s">
        <v>376</v>
      </c>
      <c r="M116" t="s">
        <v>10363</v>
      </c>
    </row>
    <row r="117" spans="1:14">
      <c r="A117" s="30"/>
    </row>
    <row r="118" spans="1:14">
      <c r="A118" s="30" t="s">
        <v>6135</v>
      </c>
      <c r="B118" t="s">
        <v>6180</v>
      </c>
      <c r="C118" t="s">
        <v>376</v>
      </c>
      <c r="D118" t="s">
        <v>9198</v>
      </c>
      <c r="E118" t="s">
        <v>9198</v>
      </c>
      <c r="F118" t="s">
        <v>9198</v>
      </c>
      <c r="H118" t="s">
        <v>9198</v>
      </c>
      <c r="I118" t="s">
        <v>376</v>
      </c>
      <c r="K118" t="s">
        <v>376</v>
      </c>
      <c r="M118" t="s">
        <v>10313</v>
      </c>
      <c r="N118" t="s">
        <v>377</v>
      </c>
    </row>
    <row r="119" spans="1:14">
      <c r="A119" s="30"/>
    </row>
    <row r="120" spans="1:14">
      <c r="A120" s="30" t="s">
        <v>5968</v>
      </c>
      <c r="B120" t="s">
        <v>394</v>
      </c>
      <c r="C120" t="s">
        <v>5971</v>
      </c>
      <c r="D120" t="s">
        <v>390</v>
      </c>
      <c r="E120" t="s">
        <v>390</v>
      </c>
      <c r="F120" t="s">
        <v>391</v>
      </c>
      <c r="G120" t="s">
        <v>392</v>
      </c>
      <c r="H120" t="s">
        <v>393</v>
      </c>
      <c r="I120" t="s">
        <v>394</v>
      </c>
      <c r="J120" t="s">
        <v>392</v>
      </c>
      <c r="K120" t="s">
        <v>386</v>
      </c>
      <c r="L120" t="s">
        <v>395</v>
      </c>
      <c r="M120" t="s">
        <v>5970</v>
      </c>
      <c r="N120" t="s">
        <v>396</v>
      </c>
    </row>
    <row r="121" spans="1:14">
      <c r="A121" s="30" t="s">
        <v>6135</v>
      </c>
      <c r="C121" t="s">
        <v>10364</v>
      </c>
      <c r="D121" t="s">
        <v>10365</v>
      </c>
      <c r="E121" t="s">
        <v>10366</v>
      </c>
      <c r="F121" t="s">
        <v>9198</v>
      </c>
      <c r="H121" t="s">
        <v>9198</v>
      </c>
      <c r="I121" t="s">
        <v>10352</v>
      </c>
      <c r="K121" t="s">
        <v>376</v>
      </c>
      <c r="M121" t="s">
        <v>10367</v>
      </c>
    </row>
    <row r="122" spans="1:14">
      <c r="A122" s="30"/>
    </row>
    <row r="123" spans="1:14">
      <c r="A123" s="30" t="s">
        <v>5968</v>
      </c>
      <c r="B123" t="s">
        <v>394</v>
      </c>
      <c r="C123" t="s">
        <v>5971</v>
      </c>
      <c r="D123" t="s">
        <v>390</v>
      </c>
      <c r="E123" t="s">
        <v>390</v>
      </c>
      <c r="F123" t="s">
        <v>391</v>
      </c>
      <c r="G123" t="s">
        <v>392</v>
      </c>
      <c r="H123" t="s">
        <v>393</v>
      </c>
      <c r="I123" t="s">
        <v>394</v>
      </c>
      <c r="J123" t="s">
        <v>392</v>
      </c>
      <c r="K123" t="s">
        <v>386</v>
      </c>
      <c r="L123" t="s">
        <v>395</v>
      </c>
      <c r="M123" t="s">
        <v>5970</v>
      </c>
      <c r="N123" t="s">
        <v>396</v>
      </c>
    </row>
    <row r="124" spans="1:14">
      <c r="A124" s="30" t="s">
        <v>6298</v>
      </c>
      <c r="B124" t="s">
        <v>6301</v>
      </c>
      <c r="C124" t="s">
        <v>376</v>
      </c>
      <c r="D124" t="s">
        <v>9198</v>
      </c>
      <c r="E124" t="s">
        <v>9198</v>
      </c>
      <c r="F124" t="s">
        <v>9198</v>
      </c>
      <c r="H124" t="s">
        <v>9198</v>
      </c>
      <c r="I124" t="s">
        <v>10368</v>
      </c>
      <c r="K124" t="s">
        <v>376</v>
      </c>
      <c r="M124" t="s">
        <v>10368</v>
      </c>
      <c r="N124" t="s">
        <v>377</v>
      </c>
    </row>
    <row r="125" spans="1:14">
      <c r="A125" s="30"/>
    </row>
    <row r="126" spans="1:14">
      <c r="A126" s="30" t="s">
        <v>6298</v>
      </c>
      <c r="B126" t="s">
        <v>6304</v>
      </c>
      <c r="C126" t="s">
        <v>10369</v>
      </c>
      <c r="D126" t="s">
        <v>9198</v>
      </c>
      <c r="E126" t="s">
        <v>9198</v>
      </c>
      <c r="F126" t="s">
        <v>9198</v>
      </c>
      <c r="H126" t="s">
        <v>9198</v>
      </c>
      <c r="I126" t="s">
        <v>10370</v>
      </c>
      <c r="K126" t="s">
        <v>376</v>
      </c>
      <c r="M126" t="s">
        <v>10371</v>
      </c>
      <c r="N126" t="s">
        <v>377</v>
      </c>
    </row>
    <row r="127" spans="1:14">
      <c r="A127" s="30"/>
    </row>
    <row r="128" spans="1:14">
      <c r="A128" s="30" t="s">
        <v>6298</v>
      </c>
      <c r="B128" t="s">
        <v>6306</v>
      </c>
      <c r="C128" t="s">
        <v>376</v>
      </c>
      <c r="D128" t="s">
        <v>9198</v>
      </c>
      <c r="E128" t="s">
        <v>9198</v>
      </c>
      <c r="F128" t="s">
        <v>9198</v>
      </c>
      <c r="H128" t="s">
        <v>9198</v>
      </c>
      <c r="I128" t="s">
        <v>10372</v>
      </c>
      <c r="K128" t="s">
        <v>376</v>
      </c>
      <c r="M128" t="s">
        <v>10372</v>
      </c>
      <c r="N128" t="s">
        <v>377</v>
      </c>
    </row>
    <row r="129" spans="1:14">
      <c r="A129" s="30"/>
    </row>
    <row r="130" spans="1:14">
      <c r="A130" s="30" t="s">
        <v>6298</v>
      </c>
      <c r="B130" t="s">
        <v>6309</v>
      </c>
      <c r="C130" t="s">
        <v>10373</v>
      </c>
      <c r="D130" t="s">
        <v>9198</v>
      </c>
      <c r="E130" t="s">
        <v>9198</v>
      </c>
      <c r="F130" t="s">
        <v>9198</v>
      </c>
      <c r="H130" t="s">
        <v>9198</v>
      </c>
      <c r="I130" t="s">
        <v>10374</v>
      </c>
      <c r="K130" t="s">
        <v>376</v>
      </c>
      <c r="M130" t="s">
        <v>10375</v>
      </c>
      <c r="N130" t="s">
        <v>377</v>
      </c>
    </row>
    <row r="131" spans="1:14">
      <c r="A131" s="30"/>
    </row>
    <row r="132" spans="1:14">
      <c r="A132" s="30"/>
    </row>
    <row r="133" spans="1:14">
      <c r="A133" s="30" t="s">
        <v>5950</v>
      </c>
      <c r="B133" t="s">
        <v>5951</v>
      </c>
      <c r="C133" t="s">
        <v>5952</v>
      </c>
      <c r="E133" t="s">
        <v>336</v>
      </c>
      <c r="F133" t="s">
        <v>10289</v>
      </c>
      <c r="G133" t="s">
        <v>338</v>
      </c>
      <c r="H133" s="13">
        <v>45741</v>
      </c>
      <c r="I133" t="s">
        <v>541</v>
      </c>
    </row>
    <row r="134" spans="1:14">
      <c r="A134" s="30"/>
      <c r="E134" t="s">
        <v>340</v>
      </c>
      <c r="F134" t="s">
        <v>341</v>
      </c>
      <c r="I134" t="s">
        <v>342</v>
      </c>
      <c r="J134" t="s">
        <v>343</v>
      </c>
      <c r="M134" t="s">
        <v>344</v>
      </c>
    </row>
    <row r="135" spans="1:14">
      <c r="A135" s="30"/>
      <c r="C135" t="s">
        <v>354</v>
      </c>
      <c r="D135" t="s">
        <v>347</v>
      </c>
      <c r="E135" t="s">
        <v>347</v>
      </c>
      <c r="F135" t="s">
        <v>348</v>
      </c>
      <c r="G135" t="s">
        <v>349</v>
      </c>
      <c r="H135" t="s">
        <v>350</v>
      </c>
      <c r="I135" t="s">
        <v>351</v>
      </c>
      <c r="J135" t="s">
        <v>349</v>
      </c>
      <c r="K135" t="s">
        <v>351</v>
      </c>
      <c r="L135" t="s">
        <v>352</v>
      </c>
      <c r="M135" t="s">
        <v>5959</v>
      </c>
    </row>
    <row r="136" spans="1:14">
      <c r="A136" s="30"/>
      <c r="C136" t="s">
        <v>355</v>
      </c>
      <c r="D136" t="s">
        <v>356</v>
      </c>
      <c r="E136" t="s">
        <v>357</v>
      </c>
      <c r="F136" t="s">
        <v>358</v>
      </c>
      <c r="H136" t="s">
        <v>359</v>
      </c>
      <c r="I136" t="s">
        <v>360</v>
      </c>
      <c r="K136" t="s">
        <v>361</v>
      </c>
      <c r="L136" t="s">
        <v>362</v>
      </c>
      <c r="M136" t="s">
        <v>5962</v>
      </c>
      <c r="N136" t="s">
        <v>364</v>
      </c>
    </row>
    <row r="137" spans="1:14">
      <c r="A137" s="30" t="s">
        <v>365</v>
      </c>
      <c r="B137" t="s">
        <v>5963</v>
      </c>
      <c r="C137" t="s">
        <v>368</v>
      </c>
      <c r="D137" t="s">
        <v>369</v>
      </c>
      <c r="E137" t="s">
        <v>370</v>
      </c>
      <c r="F137" t="s">
        <v>368</v>
      </c>
      <c r="H137" t="s">
        <v>368</v>
      </c>
      <c r="I137" t="s">
        <v>368</v>
      </c>
      <c r="K137" t="s">
        <v>368</v>
      </c>
    </row>
    <row r="138" spans="1:14">
      <c r="A138" s="30"/>
    </row>
    <row r="139" spans="1:14">
      <c r="A139" s="30" t="s">
        <v>6298</v>
      </c>
      <c r="B139" t="s">
        <v>6312</v>
      </c>
      <c r="C139" t="s">
        <v>10376</v>
      </c>
      <c r="D139" t="s">
        <v>9198</v>
      </c>
      <c r="E139" t="s">
        <v>9198</v>
      </c>
      <c r="F139" t="s">
        <v>9198</v>
      </c>
      <c r="H139" t="s">
        <v>9198</v>
      </c>
      <c r="I139" t="s">
        <v>10377</v>
      </c>
      <c r="K139" t="s">
        <v>376</v>
      </c>
      <c r="M139" t="s">
        <v>10378</v>
      </c>
      <c r="N139" t="s">
        <v>377</v>
      </c>
    </row>
    <row r="140" spans="1:14">
      <c r="A140" s="30"/>
    </row>
    <row r="141" spans="1:14">
      <c r="A141" s="30" t="s">
        <v>6298</v>
      </c>
      <c r="B141" t="s">
        <v>6314</v>
      </c>
      <c r="C141" t="s">
        <v>376</v>
      </c>
      <c r="D141" t="s">
        <v>9198</v>
      </c>
      <c r="E141" t="s">
        <v>9198</v>
      </c>
      <c r="F141" t="s">
        <v>9198</v>
      </c>
      <c r="H141" t="s">
        <v>9198</v>
      </c>
      <c r="I141" t="s">
        <v>10379</v>
      </c>
      <c r="K141" t="s">
        <v>376</v>
      </c>
      <c r="M141" t="s">
        <v>10379</v>
      </c>
      <c r="N141" t="s">
        <v>377</v>
      </c>
    </row>
    <row r="142" spans="1:14">
      <c r="A142" s="30"/>
    </row>
    <row r="143" spans="1:14">
      <c r="A143" s="30" t="s">
        <v>6298</v>
      </c>
      <c r="B143" t="s">
        <v>6319</v>
      </c>
      <c r="C143" t="s">
        <v>376</v>
      </c>
      <c r="D143" t="s">
        <v>9198</v>
      </c>
      <c r="E143" t="s">
        <v>9198</v>
      </c>
      <c r="F143" t="s">
        <v>9198</v>
      </c>
      <c r="H143" t="s">
        <v>9198</v>
      </c>
      <c r="I143" t="s">
        <v>10380</v>
      </c>
      <c r="K143" t="s">
        <v>376</v>
      </c>
      <c r="M143" t="s">
        <v>10380</v>
      </c>
      <c r="N143" t="s">
        <v>377</v>
      </c>
    </row>
    <row r="144" spans="1:14">
      <c r="A144" s="30"/>
    </row>
    <row r="145" spans="1:14">
      <c r="A145" s="30" t="s">
        <v>6298</v>
      </c>
      <c r="B145" t="s">
        <v>6322</v>
      </c>
      <c r="C145" t="s">
        <v>10376</v>
      </c>
      <c r="D145" t="s">
        <v>9198</v>
      </c>
      <c r="E145" t="s">
        <v>9198</v>
      </c>
      <c r="F145" t="s">
        <v>9198</v>
      </c>
      <c r="H145" t="s">
        <v>9198</v>
      </c>
      <c r="I145" t="s">
        <v>10381</v>
      </c>
      <c r="K145" t="s">
        <v>376</v>
      </c>
      <c r="M145" t="s">
        <v>10382</v>
      </c>
      <c r="N145" t="s">
        <v>377</v>
      </c>
    </row>
    <row r="146" spans="1:14">
      <c r="A146" s="30"/>
    </row>
    <row r="147" spans="1:14">
      <c r="A147" s="30" t="s">
        <v>6298</v>
      </c>
      <c r="B147" t="s">
        <v>6325</v>
      </c>
      <c r="C147" t="s">
        <v>376</v>
      </c>
      <c r="D147" t="s">
        <v>9198</v>
      </c>
      <c r="E147" t="s">
        <v>9198</v>
      </c>
      <c r="F147" t="s">
        <v>9198</v>
      </c>
      <c r="H147" t="s">
        <v>9198</v>
      </c>
      <c r="I147" t="s">
        <v>10383</v>
      </c>
      <c r="K147" t="s">
        <v>376</v>
      </c>
      <c r="M147" t="s">
        <v>10383</v>
      </c>
      <c r="N147" t="s">
        <v>377</v>
      </c>
    </row>
    <row r="148" spans="1:14">
      <c r="A148" s="30"/>
    </row>
    <row r="149" spans="1:14">
      <c r="A149" s="30" t="s">
        <v>6298</v>
      </c>
      <c r="B149" t="s">
        <v>6328</v>
      </c>
      <c r="C149" t="s">
        <v>376</v>
      </c>
      <c r="D149" t="s">
        <v>9198</v>
      </c>
      <c r="E149" t="s">
        <v>9198</v>
      </c>
      <c r="F149" t="s">
        <v>9198</v>
      </c>
      <c r="H149" t="s">
        <v>9198</v>
      </c>
      <c r="I149" t="s">
        <v>10380</v>
      </c>
      <c r="K149" t="s">
        <v>376</v>
      </c>
      <c r="M149" t="s">
        <v>10380</v>
      </c>
      <c r="N149" t="s">
        <v>377</v>
      </c>
    </row>
    <row r="150" spans="1:14">
      <c r="A150" s="30"/>
    </row>
    <row r="151" spans="1:14">
      <c r="A151" s="30" t="s">
        <v>6298</v>
      </c>
      <c r="B151" t="s">
        <v>6330</v>
      </c>
      <c r="C151" t="s">
        <v>376</v>
      </c>
      <c r="D151" t="s">
        <v>9198</v>
      </c>
      <c r="E151" t="s">
        <v>9198</v>
      </c>
      <c r="F151" t="s">
        <v>9198</v>
      </c>
      <c r="H151" t="s">
        <v>9198</v>
      </c>
      <c r="I151" t="s">
        <v>10384</v>
      </c>
      <c r="K151" t="s">
        <v>376</v>
      </c>
      <c r="M151" t="s">
        <v>10384</v>
      </c>
      <c r="N151" t="s">
        <v>377</v>
      </c>
    </row>
    <row r="152" spans="1:14">
      <c r="A152" s="30"/>
    </row>
    <row r="153" spans="1:14">
      <c r="A153" s="30" t="s">
        <v>6298</v>
      </c>
      <c r="B153" t="s">
        <v>6333</v>
      </c>
      <c r="C153" t="s">
        <v>376</v>
      </c>
      <c r="D153" t="s">
        <v>9198</v>
      </c>
      <c r="E153" t="s">
        <v>9198</v>
      </c>
      <c r="F153" t="s">
        <v>9198</v>
      </c>
      <c r="H153" t="s">
        <v>9198</v>
      </c>
      <c r="I153" t="s">
        <v>10385</v>
      </c>
      <c r="K153" t="s">
        <v>376</v>
      </c>
      <c r="M153" t="s">
        <v>10385</v>
      </c>
      <c r="N153" t="s">
        <v>377</v>
      </c>
    </row>
    <row r="154" spans="1:14">
      <c r="A154" s="30"/>
    </row>
    <row r="155" spans="1:14">
      <c r="A155" s="30" t="s">
        <v>6298</v>
      </c>
      <c r="B155" t="s">
        <v>6335</v>
      </c>
      <c r="C155" t="s">
        <v>376</v>
      </c>
      <c r="D155" t="s">
        <v>9198</v>
      </c>
      <c r="E155" t="s">
        <v>9198</v>
      </c>
      <c r="F155" t="s">
        <v>9198</v>
      </c>
      <c r="H155" t="s">
        <v>9198</v>
      </c>
      <c r="I155" t="s">
        <v>10386</v>
      </c>
      <c r="K155" t="s">
        <v>376</v>
      </c>
      <c r="M155" t="s">
        <v>10386</v>
      </c>
      <c r="N155" t="s">
        <v>377</v>
      </c>
    </row>
    <row r="156" spans="1:14">
      <c r="A156" s="30"/>
    </row>
    <row r="157" spans="1:14">
      <c r="A157" s="30" t="s">
        <v>6298</v>
      </c>
      <c r="B157" t="s">
        <v>6337</v>
      </c>
      <c r="C157" t="s">
        <v>10387</v>
      </c>
      <c r="D157" t="s">
        <v>9198</v>
      </c>
      <c r="E157" t="s">
        <v>9198</v>
      </c>
      <c r="F157" t="s">
        <v>9198</v>
      </c>
      <c r="H157" t="s">
        <v>9198</v>
      </c>
      <c r="I157" t="s">
        <v>10388</v>
      </c>
      <c r="K157" t="s">
        <v>376</v>
      </c>
      <c r="M157" t="s">
        <v>10389</v>
      </c>
      <c r="N157" t="s">
        <v>377</v>
      </c>
    </row>
    <row r="158" spans="1:14">
      <c r="A158" s="30"/>
    </row>
    <row r="159" spans="1:14">
      <c r="A159" s="30" t="s">
        <v>6298</v>
      </c>
      <c r="B159" t="s">
        <v>6341</v>
      </c>
      <c r="C159" t="s">
        <v>10369</v>
      </c>
      <c r="D159" t="s">
        <v>9198</v>
      </c>
      <c r="E159" t="s">
        <v>9198</v>
      </c>
      <c r="F159" t="s">
        <v>9198</v>
      </c>
      <c r="H159" t="s">
        <v>9198</v>
      </c>
      <c r="I159" t="s">
        <v>10390</v>
      </c>
      <c r="K159" t="s">
        <v>376</v>
      </c>
      <c r="M159" t="s">
        <v>10391</v>
      </c>
      <c r="N159" t="s">
        <v>377</v>
      </c>
    </row>
    <row r="160" spans="1:14">
      <c r="A160" s="30"/>
    </row>
    <row r="161" spans="1:14">
      <c r="A161" s="30" t="s">
        <v>6298</v>
      </c>
      <c r="B161" t="s">
        <v>6344</v>
      </c>
      <c r="C161" t="s">
        <v>376</v>
      </c>
      <c r="D161" t="s">
        <v>9198</v>
      </c>
      <c r="E161" t="s">
        <v>9198</v>
      </c>
      <c r="F161" t="s">
        <v>9198</v>
      </c>
      <c r="H161" t="s">
        <v>9198</v>
      </c>
      <c r="I161" t="s">
        <v>10392</v>
      </c>
      <c r="K161" t="s">
        <v>376</v>
      </c>
      <c r="M161" t="s">
        <v>10392</v>
      </c>
      <c r="N161" t="s">
        <v>377</v>
      </c>
    </row>
    <row r="162" spans="1:14">
      <c r="A162" s="30"/>
    </row>
    <row r="163" spans="1:14">
      <c r="A163" s="30" t="s">
        <v>6298</v>
      </c>
      <c r="B163" t="s">
        <v>6346</v>
      </c>
      <c r="C163" t="s">
        <v>376</v>
      </c>
      <c r="D163" t="s">
        <v>9198</v>
      </c>
      <c r="E163" t="s">
        <v>9198</v>
      </c>
      <c r="F163" t="s">
        <v>9198</v>
      </c>
      <c r="H163" t="s">
        <v>9198</v>
      </c>
      <c r="I163" t="s">
        <v>10393</v>
      </c>
      <c r="K163" t="s">
        <v>376</v>
      </c>
      <c r="M163" t="s">
        <v>10393</v>
      </c>
    </row>
    <row r="164" spans="1:14">
      <c r="A164" s="30"/>
    </row>
    <row r="165" spans="1:14">
      <c r="A165" s="30" t="s">
        <v>6298</v>
      </c>
      <c r="B165" t="s">
        <v>6349</v>
      </c>
      <c r="C165" t="s">
        <v>10394</v>
      </c>
      <c r="D165" t="s">
        <v>9198</v>
      </c>
      <c r="E165" t="s">
        <v>9198</v>
      </c>
      <c r="F165" t="s">
        <v>9198</v>
      </c>
      <c r="H165" t="s">
        <v>9198</v>
      </c>
      <c r="I165" t="s">
        <v>10306</v>
      </c>
      <c r="K165" t="s">
        <v>376</v>
      </c>
      <c r="M165" t="s">
        <v>10395</v>
      </c>
      <c r="N165" t="s">
        <v>377</v>
      </c>
    </row>
    <row r="166" spans="1:14">
      <c r="A166" s="30"/>
    </row>
    <row r="167" spans="1:14">
      <c r="A167" s="30" t="s">
        <v>6298</v>
      </c>
      <c r="B167" t="s">
        <v>6351</v>
      </c>
      <c r="C167" t="s">
        <v>10396</v>
      </c>
      <c r="D167" t="s">
        <v>9198</v>
      </c>
      <c r="E167" t="s">
        <v>9198</v>
      </c>
      <c r="F167" t="s">
        <v>9198</v>
      </c>
      <c r="H167" t="s">
        <v>9198</v>
      </c>
      <c r="I167" t="s">
        <v>10397</v>
      </c>
      <c r="K167" t="s">
        <v>376</v>
      </c>
      <c r="M167" t="s">
        <v>10398</v>
      </c>
      <c r="N167" t="s">
        <v>377</v>
      </c>
    </row>
    <row r="168" spans="1:14">
      <c r="A168" s="30"/>
    </row>
    <row r="169" spans="1:14">
      <c r="A169" s="30" t="s">
        <v>6298</v>
      </c>
      <c r="B169" t="s">
        <v>6354</v>
      </c>
      <c r="C169" t="s">
        <v>10396</v>
      </c>
      <c r="D169" t="s">
        <v>9198</v>
      </c>
      <c r="E169" t="s">
        <v>9198</v>
      </c>
      <c r="F169" t="s">
        <v>9198</v>
      </c>
      <c r="H169" t="s">
        <v>9198</v>
      </c>
      <c r="I169" t="s">
        <v>10397</v>
      </c>
      <c r="K169" t="s">
        <v>376</v>
      </c>
      <c r="M169" t="s">
        <v>10398</v>
      </c>
      <c r="N169" t="s">
        <v>377</v>
      </c>
    </row>
    <row r="170" spans="1:14">
      <c r="A170" s="30"/>
    </row>
    <row r="171" spans="1:14">
      <c r="A171" s="30" t="s">
        <v>6298</v>
      </c>
      <c r="B171" t="s">
        <v>6356</v>
      </c>
      <c r="C171" t="s">
        <v>376</v>
      </c>
      <c r="D171" t="s">
        <v>9198</v>
      </c>
      <c r="E171" t="s">
        <v>9198</v>
      </c>
      <c r="F171" t="s">
        <v>9198</v>
      </c>
      <c r="H171" t="s">
        <v>9198</v>
      </c>
      <c r="I171" t="s">
        <v>10399</v>
      </c>
      <c r="K171" t="s">
        <v>376</v>
      </c>
      <c r="M171" t="s">
        <v>10399</v>
      </c>
      <c r="N171" t="s">
        <v>377</v>
      </c>
    </row>
    <row r="172" spans="1:14">
      <c r="A172" s="30"/>
    </row>
    <row r="173" spans="1:14">
      <c r="A173" s="30" t="s">
        <v>6298</v>
      </c>
      <c r="B173" t="s">
        <v>6358</v>
      </c>
      <c r="C173" t="s">
        <v>10400</v>
      </c>
      <c r="D173" t="s">
        <v>9198</v>
      </c>
      <c r="E173" t="s">
        <v>9198</v>
      </c>
      <c r="F173" t="s">
        <v>9198</v>
      </c>
      <c r="H173" t="s">
        <v>9198</v>
      </c>
      <c r="I173" t="s">
        <v>10401</v>
      </c>
      <c r="K173" t="s">
        <v>376</v>
      </c>
      <c r="M173" t="s">
        <v>10402</v>
      </c>
      <c r="N173" t="s">
        <v>377</v>
      </c>
    </row>
    <row r="174" spans="1:14">
      <c r="A174" s="30"/>
    </row>
    <row r="175" spans="1:14">
      <c r="A175" s="30" t="s">
        <v>6298</v>
      </c>
      <c r="B175" t="s">
        <v>6359</v>
      </c>
      <c r="C175" t="s">
        <v>10400</v>
      </c>
      <c r="D175" t="s">
        <v>9198</v>
      </c>
      <c r="E175" t="s">
        <v>9198</v>
      </c>
      <c r="F175" t="s">
        <v>9198</v>
      </c>
      <c r="H175" t="s">
        <v>9198</v>
      </c>
      <c r="I175" t="s">
        <v>10393</v>
      </c>
      <c r="K175" t="s">
        <v>376</v>
      </c>
      <c r="M175" t="s">
        <v>10403</v>
      </c>
      <c r="N175" t="s">
        <v>377</v>
      </c>
    </row>
    <row r="176" spans="1:14">
      <c r="A176" s="30"/>
    </row>
    <row r="177" spans="1:14">
      <c r="A177" s="30" t="s">
        <v>6298</v>
      </c>
      <c r="B177" t="s">
        <v>6361</v>
      </c>
      <c r="C177" t="s">
        <v>376</v>
      </c>
      <c r="D177" t="s">
        <v>9198</v>
      </c>
      <c r="E177" t="s">
        <v>9198</v>
      </c>
      <c r="F177" t="s">
        <v>9198</v>
      </c>
      <c r="H177" t="s">
        <v>9198</v>
      </c>
      <c r="I177" t="s">
        <v>10404</v>
      </c>
      <c r="K177" t="s">
        <v>376</v>
      </c>
      <c r="M177" t="s">
        <v>10404</v>
      </c>
      <c r="N177" t="s">
        <v>377</v>
      </c>
    </row>
    <row r="178" spans="1:14">
      <c r="A178" s="30"/>
    </row>
    <row r="179" spans="1:14">
      <c r="A179" s="30" t="s">
        <v>6298</v>
      </c>
      <c r="B179" t="s">
        <v>6363</v>
      </c>
      <c r="C179" t="s">
        <v>376</v>
      </c>
      <c r="D179" t="s">
        <v>9198</v>
      </c>
      <c r="E179" t="s">
        <v>9198</v>
      </c>
      <c r="F179" t="s">
        <v>9198</v>
      </c>
      <c r="H179" t="s">
        <v>9198</v>
      </c>
      <c r="I179" t="s">
        <v>10393</v>
      </c>
      <c r="K179" t="s">
        <v>376</v>
      </c>
      <c r="M179" t="s">
        <v>10393</v>
      </c>
    </row>
    <row r="180" spans="1:14">
      <c r="A180" s="30"/>
    </row>
    <row r="181" spans="1:14">
      <c r="A181" s="30" t="s">
        <v>6298</v>
      </c>
      <c r="B181" t="s">
        <v>6368</v>
      </c>
      <c r="C181" t="s">
        <v>10405</v>
      </c>
      <c r="D181" t="s">
        <v>9198</v>
      </c>
      <c r="E181" t="s">
        <v>9198</v>
      </c>
      <c r="F181" t="s">
        <v>9198</v>
      </c>
      <c r="H181" t="s">
        <v>9198</v>
      </c>
      <c r="I181" t="s">
        <v>10406</v>
      </c>
      <c r="K181" t="s">
        <v>376</v>
      </c>
      <c r="M181" t="s">
        <v>10407</v>
      </c>
    </row>
    <row r="182" spans="1:14">
      <c r="A182" s="30"/>
    </row>
    <row r="183" spans="1:14">
      <c r="A183" s="30" t="s">
        <v>6298</v>
      </c>
      <c r="B183" t="s">
        <v>9325</v>
      </c>
      <c r="C183" t="s">
        <v>10408</v>
      </c>
      <c r="D183" t="s">
        <v>9198</v>
      </c>
      <c r="E183" t="s">
        <v>9198</v>
      </c>
      <c r="F183" t="s">
        <v>9198</v>
      </c>
      <c r="H183" t="s">
        <v>9198</v>
      </c>
      <c r="I183" t="s">
        <v>10409</v>
      </c>
      <c r="K183" t="s">
        <v>376</v>
      </c>
      <c r="M183" t="s">
        <v>10410</v>
      </c>
    </row>
    <row r="184" spans="1:14">
      <c r="A184" s="30"/>
    </row>
    <row r="185" spans="1:14">
      <c r="A185" s="30" t="s">
        <v>5968</v>
      </c>
      <c r="B185" t="s">
        <v>394</v>
      </c>
      <c r="C185" t="s">
        <v>5971</v>
      </c>
      <c r="D185" t="s">
        <v>390</v>
      </c>
      <c r="E185" t="s">
        <v>390</v>
      </c>
      <c r="F185" t="s">
        <v>391</v>
      </c>
      <c r="G185" t="s">
        <v>392</v>
      </c>
      <c r="H185" t="s">
        <v>393</v>
      </c>
      <c r="I185" t="s">
        <v>394</v>
      </c>
      <c r="J185" t="s">
        <v>392</v>
      </c>
      <c r="K185" t="s">
        <v>386</v>
      </c>
      <c r="L185" t="s">
        <v>395</v>
      </c>
      <c r="M185" t="s">
        <v>5970</v>
      </c>
      <c r="N185" t="s">
        <v>396</v>
      </c>
    </row>
    <row r="186" spans="1:14">
      <c r="A186" s="30" t="s">
        <v>6298</v>
      </c>
      <c r="C186" t="s">
        <v>10411</v>
      </c>
      <c r="D186" t="s">
        <v>9198</v>
      </c>
      <c r="E186" t="s">
        <v>9198</v>
      </c>
      <c r="F186" t="s">
        <v>9198</v>
      </c>
      <c r="H186" t="s">
        <v>9198</v>
      </c>
      <c r="I186" t="s">
        <v>10412</v>
      </c>
      <c r="K186" t="s">
        <v>376</v>
      </c>
      <c r="M186" t="s">
        <v>10413</v>
      </c>
    </row>
    <row r="187" spans="1:14">
      <c r="A187" s="30"/>
    </row>
    <row r="188" spans="1:14">
      <c r="A188" s="30" t="s">
        <v>5968</v>
      </c>
      <c r="B188" t="s">
        <v>394</v>
      </c>
      <c r="C188" t="s">
        <v>5971</v>
      </c>
      <c r="D188" t="s">
        <v>390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392</v>
      </c>
      <c r="K188" t="s">
        <v>386</v>
      </c>
      <c r="L188" t="s">
        <v>395</v>
      </c>
      <c r="M188" t="s">
        <v>5970</v>
      </c>
      <c r="N188" t="s">
        <v>396</v>
      </c>
    </row>
    <row r="189" spans="1:14">
      <c r="A189" s="30" t="s">
        <v>6377</v>
      </c>
      <c r="B189" t="s">
        <v>9954</v>
      </c>
      <c r="C189" t="s">
        <v>10414</v>
      </c>
      <c r="D189" t="s">
        <v>9374</v>
      </c>
      <c r="E189" t="s">
        <v>9956</v>
      </c>
      <c r="F189" t="s">
        <v>9198</v>
      </c>
      <c r="H189" t="s">
        <v>9198</v>
      </c>
      <c r="I189" t="s">
        <v>376</v>
      </c>
      <c r="K189" t="s">
        <v>376</v>
      </c>
      <c r="M189" t="s">
        <v>10415</v>
      </c>
    </row>
    <row r="190" spans="1:14">
      <c r="A190" s="30"/>
    </row>
    <row r="191" spans="1:14">
      <c r="A191" s="30" t="s">
        <v>5968</v>
      </c>
      <c r="B191" t="s">
        <v>394</v>
      </c>
      <c r="C191" t="s">
        <v>5971</v>
      </c>
      <c r="D191" t="s">
        <v>390</v>
      </c>
      <c r="E191" t="s">
        <v>390</v>
      </c>
      <c r="F191" t="s">
        <v>391</v>
      </c>
      <c r="G191" t="s">
        <v>392</v>
      </c>
      <c r="H191" t="s">
        <v>393</v>
      </c>
      <c r="I191" t="s">
        <v>394</v>
      </c>
      <c r="J191" t="s">
        <v>392</v>
      </c>
      <c r="K191" t="s">
        <v>386</v>
      </c>
      <c r="L191" t="s">
        <v>395</v>
      </c>
      <c r="M191" t="s">
        <v>5970</v>
      </c>
      <c r="N191" t="s">
        <v>396</v>
      </c>
    </row>
    <row r="192" spans="1:14">
      <c r="A192" s="30" t="s">
        <v>6377</v>
      </c>
      <c r="C192" t="s">
        <v>10414</v>
      </c>
      <c r="D192" t="s">
        <v>9374</v>
      </c>
      <c r="E192" t="s">
        <v>9956</v>
      </c>
      <c r="F192" t="s">
        <v>9198</v>
      </c>
      <c r="H192" t="s">
        <v>9198</v>
      </c>
      <c r="I192" t="s">
        <v>376</v>
      </c>
      <c r="K192" t="s">
        <v>376</v>
      </c>
      <c r="M192" t="s">
        <v>10415</v>
      </c>
    </row>
    <row r="193" spans="1:14">
      <c r="A193" s="30"/>
    </row>
    <row r="194" spans="1:14">
      <c r="A194" s="30" t="s">
        <v>5968</v>
      </c>
      <c r="B194" t="s">
        <v>394</v>
      </c>
      <c r="C194" t="s">
        <v>5971</v>
      </c>
      <c r="D194" t="s">
        <v>390</v>
      </c>
      <c r="E194" t="s">
        <v>390</v>
      </c>
      <c r="F194" t="s">
        <v>391</v>
      </c>
      <c r="G194" t="s">
        <v>392</v>
      </c>
      <c r="H194" t="s">
        <v>393</v>
      </c>
      <c r="I194" t="s">
        <v>394</v>
      </c>
      <c r="J194" t="s">
        <v>392</v>
      </c>
      <c r="K194" t="s">
        <v>386</v>
      </c>
      <c r="L194" t="s">
        <v>395</v>
      </c>
      <c r="M194" t="s">
        <v>5970</v>
      </c>
      <c r="N194" t="s">
        <v>396</v>
      </c>
    </row>
    <row r="195" spans="1:14">
      <c r="A195" s="30" t="s">
        <v>6457</v>
      </c>
      <c r="B195" t="s">
        <v>394</v>
      </c>
      <c r="C195" t="s">
        <v>5971</v>
      </c>
      <c r="D195" t="s">
        <v>390</v>
      </c>
      <c r="E195" t="s">
        <v>390</v>
      </c>
      <c r="F195" t="s">
        <v>391</v>
      </c>
      <c r="G195" t="s">
        <v>392</v>
      </c>
      <c r="H195" t="s">
        <v>393</v>
      </c>
      <c r="I195" t="s">
        <v>394</v>
      </c>
      <c r="J195" t="s">
        <v>392</v>
      </c>
      <c r="K195" t="s">
        <v>386</v>
      </c>
      <c r="L195" t="s">
        <v>395</v>
      </c>
      <c r="M195" t="s">
        <v>5970</v>
      </c>
      <c r="N195" t="s">
        <v>396</v>
      </c>
    </row>
    <row r="196" spans="1:14">
      <c r="A196" s="30"/>
      <c r="C196" t="s">
        <v>10416</v>
      </c>
      <c r="D196" t="s">
        <v>10417</v>
      </c>
      <c r="E196" t="s">
        <v>10418</v>
      </c>
      <c r="F196" t="s">
        <v>9198</v>
      </c>
      <c r="H196" t="s">
        <v>9198</v>
      </c>
      <c r="I196" t="s">
        <v>10419</v>
      </c>
      <c r="K196" t="s">
        <v>10316</v>
      </c>
      <c r="M196" t="s">
        <v>10420</v>
      </c>
    </row>
    <row r="197" spans="1:14">
      <c r="A197" s="30"/>
    </row>
    <row r="198" spans="1:14">
      <c r="A198" s="30"/>
    </row>
    <row r="199" spans="1:14">
      <c r="A199" s="30" t="s">
        <v>5950</v>
      </c>
      <c r="B199" t="s">
        <v>5951</v>
      </c>
      <c r="C199" t="s">
        <v>5952</v>
      </c>
      <c r="E199" t="s">
        <v>336</v>
      </c>
      <c r="F199" t="s">
        <v>10289</v>
      </c>
      <c r="G199" t="s">
        <v>338</v>
      </c>
      <c r="H199" s="13">
        <v>45741</v>
      </c>
      <c r="I199" t="s">
        <v>624</v>
      </c>
    </row>
    <row r="200" spans="1:14">
      <c r="A200" s="30"/>
      <c r="E200" t="s">
        <v>340</v>
      </c>
      <c r="F200" t="s">
        <v>341</v>
      </c>
      <c r="I200" t="s">
        <v>342</v>
      </c>
      <c r="J200" t="s">
        <v>343</v>
      </c>
      <c r="M200" t="s">
        <v>344</v>
      </c>
    </row>
    <row r="201" spans="1:14">
      <c r="A201" s="30"/>
      <c r="C201" t="s">
        <v>354</v>
      </c>
      <c r="D201" t="s">
        <v>347</v>
      </c>
      <c r="E201" t="s">
        <v>347</v>
      </c>
      <c r="F201" t="s">
        <v>348</v>
      </c>
      <c r="G201" t="s">
        <v>349</v>
      </c>
      <c r="H201" t="s">
        <v>350</v>
      </c>
      <c r="I201" t="s">
        <v>351</v>
      </c>
      <c r="J201" t="s">
        <v>349</v>
      </c>
      <c r="K201" t="s">
        <v>351</v>
      </c>
      <c r="L201" t="s">
        <v>352</v>
      </c>
      <c r="M201" t="s">
        <v>5959</v>
      </c>
    </row>
    <row r="202" spans="1:14">
      <c r="A202" s="30"/>
      <c r="C202" t="s">
        <v>355</v>
      </c>
      <c r="D202" t="s">
        <v>356</v>
      </c>
      <c r="E202" t="s">
        <v>357</v>
      </c>
      <c r="F202" t="s">
        <v>358</v>
      </c>
      <c r="H202" t="s">
        <v>359</v>
      </c>
      <c r="I202" t="s">
        <v>360</v>
      </c>
      <c r="K202" t="s">
        <v>361</v>
      </c>
      <c r="L202" t="s">
        <v>362</v>
      </c>
      <c r="M202" t="s">
        <v>5962</v>
      </c>
      <c r="N202" t="s">
        <v>364</v>
      </c>
    </row>
    <row r="203" spans="1:14">
      <c r="A203" s="30" t="s">
        <v>365</v>
      </c>
      <c r="B203" t="s">
        <v>5963</v>
      </c>
      <c r="C203" t="s">
        <v>368</v>
      </c>
      <c r="D203" t="s">
        <v>369</v>
      </c>
      <c r="E203" t="s">
        <v>370</v>
      </c>
      <c r="F203" t="s">
        <v>368</v>
      </c>
      <c r="H203" t="s">
        <v>368</v>
      </c>
      <c r="I203" t="s">
        <v>368</v>
      </c>
      <c r="K203" t="s">
        <v>368</v>
      </c>
    </row>
    <row r="204" spans="1:14">
      <c r="A204" s="30"/>
    </row>
    <row r="205" spans="1:14">
      <c r="A205" s="30" t="s">
        <v>5968</v>
      </c>
      <c r="B205" t="s">
        <v>394</v>
      </c>
      <c r="C205" t="s">
        <v>5971</v>
      </c>
      <c r="D205" t="s">
        <v>390</v>
      </c>
      <c r="E205" t="s">
        <v>390</v>
      </c>
      <c r="F205" t="s">
        <v>391</v>
      </c>
      <c r="G205" t="s">
        <v>392</v>
      </c>
      <c r="H205" t="s">
        <v>393</v>
      </c>
      <c r="I205" t="s">
        <v>394</v>
      </c>
      <c r="J205" t="s">
        <v>392</v>
      </c>
      <c r="K205" t="s">
        <v>386</v>
      </c>
      <c r="L205" t="s">
        <v>395</v>
      </c>
      <c r="M205" t="s">
        <v>5970</v>
      </c>
      <c r="N205" t="s">
        <v>396</v>
      </c>
    </row>
    <row r="206" spans="1:14">
      <c r="A206" s="51" t="s">
        <v>5968</v>
      </c>
      <c r="B206" t="s">
        <v>394</v>
      </c>
      <c r="C206" t="s">
        <v>5971</v>
      </c>
      <c r="D206" t="s">
        <v>390</v>
      </c>
      <c r="E206" t="s">
        <v>390</v>
      </c>
      <c r="F206" t="s">
        <v>391</v>
      </c>
      <c r="G206" t="s">
        <v>392</v>
      </c>
      <c r="H206" t="s">
        <v>393</v>
      </c>
      <c r="I206" t="s">
        <v>394</v>
      </c>
      <c r="J206" t="s">
        <v>392</v>
      </c>
      <c r="K206" t="s">
        <v>386</v>
      </c>
      <c r="L206" t="s">
        <v>395</v>
      </c>
      <c r="M206" t="s">
        <v>5970</v>
      </c>
      <c r="N206" t="s">
        <v>396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B889-9E8C-4BBF-8B2F-B4323FD0C683}">
  <dimension ref="A1:J43"/>
  <sheetViews>
    <sheetView topLeftCell="A18" workbookViewId="0"/>
  </sheetViews>
  <sheetFormatPr defaultRowHeight="14.4"/>
  <cols>
    <col min="1" max="1" width="15.6640625" bestFit="1" customWidth="1"/>
  </cols>
  <sheetData>
    <row r="1" spans="1:10">
      <c r="A1" s="30" t="s">
        <v>10421</v>
      </c>
      <c r="B1" t="s">
        <v>10422</v>
      </c>
      <c r="C1" t="s">
        <v>10423</v>
      </c>
      <c r="D1" t="s">
        <v>10424</v>
      </c>
      <c r="E1" s="52">
        <v>0.70833333333333337</v>
      </c>
      <c r="F1" t="s">
        <v>10425</v>
      </c>
    </row>
    <row r="2" spans="1:10">
      <c r="A2" s="30"/>
      <c r="D2" t="s">
        <v>54</v>
      </c>
      <c r="F2" t="s">
        <v>10426</v>
      </c>
      <c r="G2" t="s">
        <v>10427</v>
      </c>
      <c r="J2" t="s">
        <v>344</v>
      </c>
    </row>
    <row r="3" spans="1:10">
      <c r="A3" s="30"/>
      <c r="C3" t="s">
        <v>9180</v>
      </c>
      <c r="D3" t="s">
        <v>10428</v>
      </c>
      <c r="E3" t="s">
        <v>9184</v>
      </c>
      <c r="F3" t="s">
        <v>9180</v>
      </c>
      <c r="G3" t="s">
        <v>347</v>
      </c>
      <c r="H3" t="s">
        <v>346</v>
      </c>
      <c r="I3" t="s">
        <v>9182</v>
      </c>
      <c r="J3" t="s">
        <v>5959</v>
      </c>
    </row>
    <row r="4" spans="1:10">
      <c r="A4" s="30"/>
      <c r="C4" t="s">
        <v>9187</v>
      </c>
      <c r="D4" t="s">
        <v>10429</v>
      </c>
      <c r="E4" t="s">
        <v>362</v>
      </c>
      <c r="F4" t="s">
        <v>10430</v>
      </c>
      <c r="G4" t="s">
        <v>10431</v>
      </c>
      <c r="H4" t="s">
        <v>10432</v>
      </c>
      <c r="I4" t="s">
        <v>10433</v>
      </c>
      <c r="J4" t="s">
        <v>10434</v>
      </c>
    </row>
    <row r="5" spans="1:10">
      <c r="A5" s="30" t="s">
        <v>365</v>
      </c>
      <c r="B5" t="s">
        <v>5963</v>
      </c>
      <c r="C5" t="s">
        <v>369</v>
      </c>
      <c r="D5" t="s">
        <v>10435</v>
      </c>
      <c r="E5" t="s">
        <v>370</v>
      </c>
      <c r="F5" t="s">
        <v>369</v>
      </c>
      <c r="G5" t="s">
        <v>370</v>
      </c>
      <c r="H5" t="s">
        <v>369</v>
      </c>
      <c r="I5" t="s">
        <v>370</v>
      </c>
    </row>
    <row r="6" spans="1:10">
      <c r="A6" s="30"/>
    </row>
    <row r="7" spans="1:10">
      <c r="A7" s="30" t="s">
        <v>10436</v>
      </c>
      <c r="B7" t="s">
        <v>10437</v>
      </c>
      <c r="C7" t="s">
        <v>9198</v>
      </c>
      <c r="D7" t="s">
        <v>10438</v>
      </c>
      <c r="F7" t="s">
        <v>9198</v>
      </c>
      <c r="G7" t="s">
        <v>9198</v>
      </c>
      <c r="H7" t="s">
        <v>9198</v>
      </c>
      <c r="I7" t="s">
        <v>9198</v>
      </c>
      <c r="J7" t="s">
        <v>10439</v>
      </c>
    </row>
    <row r="8" spans="1:10">
      <c r="A8" s="30"/>
    </row>
    <row r="9" spans="1:10">
      <c r="A9" s="30" t="s">
        <v>9202</v>
      </c>
      <c r="B9" t="s">
        <v>10440</v>
      </c>
      <c r="C9" t="s">
        <v>393</v>
      </c>
      <c r="D9" t="s">
        <v>10441</v>
      </c>
      <c r="E9" t="s">
        <v>9204</v>
      </c>
      <c r="F9" t="s">
        <v>9204</v>
      </c>
      <c r="G9" t="s">
        <v>390</v>
      </c>
      <c r="H9" t="s">
        <v>385</v>
      </c>
      <c r="I9" t="s">
        <v>9203</v>
      </c>
      <c r="J9" t="s">
        <v>10442</v>
      </c>
    </row>
    <row r="10" spans="1:10">
      <c r="A10" s="30" t="s">
        <v>10436</v>
      </c>
      <c r="B10" t="s">
        <v>10443</v>
      </c>
      <c r="C10" t="s">
        <v>9198</v>
      </c>
      <c r="D10" t="s">
        <v>10438</v>
      </c>
      <c r="F10" t="s">
        <v>9198</v>
      </c>
      <c r="G10" t="s">
        <v>9198</v>
      </c>
      <c r="H10" t="s">
        <v>9198</v>
      </c>
      <c r="I10" t="s">
        <v>9198</v>
      </c>
      <c r="J10" t="s">
        <v>10439</v>
      </c>
    </row>
    <row r="11" spans="1:10">
      <c r="A11" s="30"/>
    </row>
    <row r="12" spans="1:10">
      <c r="A12" s="30" t="s">
        <v>9202</v>
      </c>
      <c r="B12" t="s">
        <v>10440</v>
      </c>
      <c r="C12" t="s">
        <v>393</v>
      </c>
      <c r="D12" t="s">
        <v>10441</v>
      </c>
      <c r="E12" t="s">
        <v>9204</v>
      </c>
      <c r="F12" t="s">
        <v>9204</v>
      </c>
      <c r="G12" t="s">
        <v>390</v>
      </c>
      <c r="H12" t="s">
        <v>385</v>
      </c>
      <c r="I12" t="s">
        <v>9203</v>
      </c>
      <c r="J12" t="s">
        <v>10442</v>
      </c>
    </row>
    <row r="13" spans="1:10">
      <c r="A13" s="30" t="s">
        <v>10444</v>
      </c>
      <c r="B13" t="s">
        <v>10445</v>
      </c>
      <c r="C13" t="s">
        <v>9198</v>
      </c>
      <c r="D13" t="s">
        <v>10446</v>
      </c>
      <c r="F13" t="s">
        <v>9198</v>
      </c>
      <c r="G13" t="s">
        <v>9212</v>
      </c>
      <c r="H13" t="s">
        <v>9198</v>
      </c>
      <c r="I13" t="s">
        <v>9198</v>
      </c>
      <c r="J13" t="s">
        <v>10447</v>
      </c>
    </row>
    <row r="14" spans="1:10">
      <c r="A14" s="30"/>
    </row>
    <row r="15" spans="1:10">
      <c r="A15" s="30" t="s">
        <v>10444</v>
      </c>
      <c r="B15" t="s">
        <v>10448</v>
      </c>
      <c r="C15" t="s">
        <v>9198</v>
      </c>
      <c r="D15" t="s">
        <v>10446</v>
      </c>
      <c r="F15" t="s">
        <v>9198</v>
      </c>
      <c r="G15" t="s">
        <v>9212</v>
      </c>
      <c r="H15" t="s">
        <v>9198</v>
      </c>
      <c r="I15" t="s">
        <v>9198</v>
      </c>
      <c r="J15" t="s">
        <v>10449</v>
      </c>
    </row>
    <row r="16" spans="1:10">
      <c r="A16" s="30"/>
    </row>
    <row r="17" spans="1:10">
      <c r="A17" s="30" t="s">
        <v>10444</v>
      </c>
      <c r="B17" t="s">
        <v>10450</v>
      </c>
      <c r="C17" t="s">
        <v>9198</v>
      </c>
      <c r="D17" t="s">
        <v>10446</v>
      </c>
      <c r="F17" t="s">
        <v>9198</v>
      </c>
      <c r="G17" t="s">
        <v>9223</v>
      </c>
      <c r="H17" t="s">
        <v>9198</v>
      </c>
      <c r="I17" t="s">
        <v>9198</v>
      </c>
      <c r="J17" t="s">
        <v>10451</v>
      </c>
    </row>
    <row r="18" spans="1:10">
      <c r="A18" s="30"/>
    </row>
    <row r="19" spans="1:10">
      <c r="A19" s="30" t="s">
        <v>10444</v>
      </c>
      <c r="B19" t="s">
        <v>10452</v>
      </c>
      <c r="C19" t="s">
        <v>9198</v>
      </c>
      <c r="D19" t="s">
        <v>10446</v>
      </c>
      <c r="F19" t="s">
        <v>9198</v>
      </c>
      <c r="G19" t="s">
        <v>9223</v>
      </c>
      <c r="H19" t="s">
        <v>9198</v>
      </c>
      <c r="I19" t="s">
        <v>9198</v>
      </c>
      <c r="J19" t="s">
        <v>10451</v>
      </c>
    </row>
    <row r="20" spans="1:10">
      <c r="A20" s="30"/>
    </row>
    <row r="21" spans="1:10">
      <c r="A21" s="30" t="s">
        <v>10444</v>
      </c>
      <c r="B21" t="s">
        <v>10453</v>
      </c>
      <c r="C21" t="s">
        <v>9198</v>
      </c>
      <c r="D21" t="s">
        <v>10446</v>
      </c>
      <c r="F21" t="s">
        <v>9198</v>
      </c>
      <c r="G21" t="s">
        <v>9223</v>
      </c>
      <c r="H21" t="s">
        <v>9198</v>
      </c>
      <c r="I21" t="s">
        <v>9198</v>
      </c>
      <c r="J21" t="s">
        <v>10451</v>
      </c>
    </row>
    <row r="22" spans="1:10">
      <c r="A22" s="30"/>
    </row>
    <row r="23" spans="1:10">
      <c r="A23" s="30" t="s">
        <v>10444</v>
      </c>
      <c r="B23" t="s">
        <v>10454</v>
      </c>
      <c r="C23" t="s">
        <v>9198</v>
      </c>
      <c r="D23" t="s">
        <v>10446</v>
      </c>
      <c r="F23" t="s">
        <v>9198</v>
      </c>
      <c r="G23" t="s">
        <v>9223</v>
      </c>
      <c r="H23" t="s">
        <v>9198</v>
      </c>
      <c r="I23" t="s">
        <v>9198</v>
      </c>
      <c r="J23" t="s">
        <v>10455</v>
      </c>
    </row>
    <row r="24" spans="1:10">
      <c r="A24" s="30"/>
    </row>
    <row r="25" spans="1:10">
      <c r="A25" s="30" t="s">
        <v>10444</v>
      </c>
      <c r="B25" t="s">
        <v>10456</v>
      </c>
      <c r="C25" t="s">
        <v>9198</v>
      </c>
      <c r="D25" t="s">
        <v>10446</v>
      </c>
      <c r="F25" t="s">
        <v>9198</v>
      </c>
      <c r="G25" t="s">
        <v>9212</v>
      </c>
      <c r="H25" t="s">
        <v>9198</v>
      </c>
      <c r="I25" t="s">
        <v>9198</v>
      </c>
      <c r="J25" t="s">
        <v>10447</v>
      </c>
    </row>
    <row r="26" spans="1:10">
      <c r="A26" s="30"/>
    </row>
    <row r="27" spans="1:10">
      <c r="A27" s="30" t="s">
        <v>10444</v>
      </c>
      <c r="B27" t="s">
        <v>10457</v>
      </c>
      <c r="C27" t="s">
        <v>9198</v>
      </c>
      <c r="D27" t="s">
        <v>10446</v>
      </c>
      <c r="F27" t="s">
        <v>9198</v>
      </c>
      <c r="G27" t="s">
        <v>9212</v>
      </c>
      <c r="H27" t="s">
        <v>9198</v>
      </c>
      <c r="I27" t="s">
        <v>9198</v>
      </c>
      <c r="J27" t="s">
        <v>10447</v>
      </c>
    </row>
    <row r="28" spans="1:10">
      <c r="A28" s="30"/>
    </row>
    <row r="29" spans="1:10">
      <c r="A29" s="30" t="s">
        <v>9202</v>
      </c>
      <c r="B29" t="s">
        <v>10440</v>
      </c>
      <c r="C29" t="s">
        <v>393</v>
      </c>
      <c r="D29" t="s">
        <v>10441</v>
      </c>
      <c r="E29" t="s">
        <v>9204</v>
      </c>
      <c r="F29" t="s">
        <v>9204</v>
      </c>
      <c r="G29" t="s">
        <v>390</v>
      </c>
      <c r="H29" t="s">
        <v>385</v>
      </c>
      <c r="I29" t="s">
        <v>9203</v>
      </c>
      <c r="J29" t="s">
        <v>10442</v>
      </c>
    </row>
    <row r="30" spans="1:10">
      <c r="A30" s="30" t="s">
        <v>10444</v>
      </c>
      <c r="B30" t="s">
        <v>10443</v>
      </c>
      <c r="C30" t="s">
        <v>9198</v>
      </c>
      <c r="D30" t="s">
        <v>10446</v>
      </c>
      <c r="F30" t="s">
        <v>9198</v>
      </c>
      <c r="G30" t="s">
        <v>10458</v>
      </c>
      <c r="H30" t="s">
        <v>9198</v>
      </c>
      <c r="I30" t="s">
        <v>9198</v>
      </c>
      <c r="J30" t="s">
        <v>10459</v>
      </c>
    </row>
    <row r="31" spans="1:10">
      <c r="A31" s="30"/>
    </row>
    <row r="32" spans="1:10">
      <c r="A32" s="30" t="s">
        <v>9202</v>
      </c>
      <c r="B32" t="s">
        <v>10440</v>
      </c>
      <c r="C32" t="s">
        <v>393</v>
      </c>
      <c r="D32" t="s">
        <v>10441</v>
      </c>
      <c r="E32" t="s">
        <v>9204</v>
      </c>
      <c r="F32" t="s">
        <v>9204</v>
      </c>
      <c r="G32" t="s">
        <v>390</v>
      </c>
      <c r="H32" t="s">
        <v>385</v>
      </c>
      <c r="I32" t="s">
        <v>9203</v>
      </c>
      <c r="J32" t="s">
        <v>10442</v>
      </c>
    </row>
    <row r="33" spans="1:10">
      <c r="A33" s="30" t="s">
        <v>10460</v>
      </c>
      <c r="B33" t="s">
        <v>10461</v>
      </c>
      <c r="C33" t="s">
        <v>9198</v>
      </c>
      <c r="D33" t="s">
        <v>10446</v>
      </c>
      <c r="F33" t="s">
        <v>9198</v>
      </c>
      <c r="G33" t="s">
        <v>9223</v>
      </c>
      <c r="H33" t="s">
        <v>9198</v>
      </c>
      <c r="I33" t="s">
        <v>9198</v>
      </c>
      <c r="J33" t="s">
        <v>10455</v>
      </c>
    </row>
    <row r="34" spans="1:10">
      <c r="A34" s="30"/>
    </row>
    <row r="35" spans="1:10">
      <c r="A35" s="30" t="s">
        <v>9202</v>
      </c>
      <c r="B35" t="s">
        <v>10440</v>
      </c>
      <c r="C35" t="s">
        <v>393</v>
      </c>
      <c r="D35" t="s">
        <v>10441</v>
      </c>
      <c r="E35" t="s">
        <v>9204</v>
      </c>
      <c r="F35" t="s">
        <v>9204</v>
      </c>
      <c r="G35" t="s">
        <v>390</v>
      </c>
      <c r="H35" t="s">
        <v>385</v>
      </c>
      <c r="I35" t="s">
        <v>9203</v>
      </c>
      <c r="J35" t="s">
        <v>10442</v>
      </c>
    </row>
    <row r="36" spans="1:10">
      <c r="A36" s="30" t="s">
        <v>10460</v>
      </c>
      <c r="B36" t="s">
        <v>10462</v>
      </c>
      <c r="C36" t="s">
        <v>9198</v>
      </c>
      <c r="D36" t="s">
        <v>10446</v>
      </c>
      <c r="F36" t="s">
        <v>9198</v>
      </c>
      <c r="G36" t="s">
        <v>9223</v>
      </c>
      <c r="H36" t="s">
        <v>9198</v>
      </c>
      <c r="I36" t="s">
        <v>9198</v>
      </c>
      <c r="J36" t="s">
        <v>10455</v>
      </c>
    </row>
    <row r="37" spans="1:10">
      <c r="A37" s="30"/>
    </row>
    <row r="38" spans="1:10">
      <c r="A38" s="30" t="s">
        <v>9202</v>
      </c>
      <c r="B38" t="s">
        <v>10440</v>
      </c>
      <c r="C38" t="s">
        <v>393</v>
      </c>
      <c r="D38" t="s">
        <v>10441</v>
      </c>
      <c r="E38" t="s">
        <v>9204</v>
      </c>
      <c r="F38" t="s">
        <v>9204</v>
      </c>
      <c r="G38" t="s">
        <v>390</v>
      </c>
      <c r="H38" t="s">
        <v>385</v>
      </c>
      <c r="I38" t="s">
        <v>9203</v>
      </c>
      <c r="J38" t="s">
        <v>10442</v>
      </c>
    </row>
    <row r="39" spans="1:10">
      <c r="A39" s="30" t="s">
        <v>10463</v>
      </c>
      <c r="B39" t="s">
        <v>10440</v>
      </c>
      <c r="C39" t="s">
        <v>393</v>
      </c>
      <c r="D39" t="s">
        <v>10441</v>
      </c>
      <c r="E39" t="s">
        <v>9204</v>
      </c>
      <c r="F39" t="s">
        <v>9204</v>
      </c>
      <c r="G39" t="s">
        <v>390</v>
      </c>
      <c r="H39" t="s">
        <v>385</v>
      </c>
      <c r="I39" t="s">
        <v>9203</v>
      </c>
      <c r="J39" t="s">
        <v>10442</v>
      </c>
    </row>
    <row r="40" spans="1:10">
      <c r="A40" s="30"/>
      <c r="C40" t="s">
        <v>9198</v>
      </c>
      <c r="D40" t="s">
        <v>10438</v>
      </c>
      <c r="F40" t="s">
        <v>9198</v>
      </c>
      <c r="G40" t="s">
        <v>9252</v>
      </c>
      <c r="H40" t="s">
        <v>9198</v>
      </c>
      <c r="I40" t="s">
        <v>9198</v>
      </c>
      <c r="J40" t="s">
        <v>10464</v>
      </c>
    </row>
    <row r="41" spans="1:10">
      <c r="A41" s="30"/>
    </row>
    <row r="42" spans="1:10">
      <c r="A42" s="30" t="s">
        <v>9202</v>
      </c>
      <c r="B42" t="s">
        <v>10440</v>
      </c>
      <c r="C42" t="s">
        <v>393</v>
      </c>
      <c r="D42" t="s">
        <v>10441</v>
      </c>
      <c r="E42" t="s">
        <v>9204</v>
      </c>
      <c r="F42" t="s">
        <v>9204</v>
      </c>
      <c r="G42" t="s">
        <v>390</v>
      </c>
      <c r="H42" t="s">
        <v>385</v>
      </c>
      <c r="I42" t="s">
        <v>9203</v>
      </c>
      <c r="J42" t="s">
        <v>10442</v>
      </c>
    </row>
    <row r="43" spans="1:10">
      <c r="A43" s="51" t="s">
        <v>9202</v>
      </c>
      <c r="B43" t="s">
        <v>10440</v>
      </c>
      <c r="C43" t="s">
        <v>393</v>
      </c>
      <c r="D43" t="s">
        <v>10441</v>
      </c>
      <c r="E43" t="s">
        <v>9204</v>
      </c>
      <c r="F43" t="s">
        <v>9204</v>
      </c>
      <c r="G43" t="s">
        <v>390</v>
      </c>
      <c r="H43" t="s">
        <v>385</v>
      </c>
      <c r="I43" t="s">
        <v>9203</v>
      </c>
      <c r="J43" t="s">
        <v>10442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C118-91BD-4DF6-8317-6714FEF372CD}">
  <sheetPr>
    <pageSetUpPr fitToPage="1"/>
  </sheetPr>
  <dimension ref="A1:O374"/>
  <sheetViews>
    <sheetView view="pageBreakPreview" topLeftCell="A330" zoomScale="60" zoomScaleNormal="100" workbookViewId="0">
      <selection activeCell="C30" sqref="C30"/>
    </sheetView>
  </sheetViews>
  <sheetFormatPr defaultRowHeight="14.4"/>
  <cols>
    <col min="1" max="1" width="30.44140625" bestFit="1" customWidth="1"/>
    <col min="3" max="3" width="22.6640625" bestFit="1" customWidth="1"/>
  </cols>
  <sheetData>
    <row r="1" spans="1:15">
      <c r="A1" s="30" t="s">
        <v>10045</v>
      </c>
      <c r="B1" t="s">
        <v>9172</v>
      </c>
      <c r="C1" t="s">
        <v>9485</v>
      </c>
      <c r="E1" t="s">
        <v>336</v>
      </c>
      <c r="F1" t="s">
        <v>10046</v>
      </c>
      <c r="G1" t="s">
        <v>338</v>
      </c>
      <c r="H1" s="13">
        <v>45713</v>
      </c>
      <c r="I1" t="s">
        <v>339</v>
      </c>
    </row>
    <row r="2" spans="1:15">
      <c r="A2" s="30"/>
      <c r="E2" t="s">
        <v>340</v>
      </c>
      <c r="F2" t="s">
        <v>341</v>
      </c>
      <c r="I2" t="s">
        <v>342</v>
      </c>
      <c r="J2" t="s">
        <v>343</v>
      </c>
      <c r="N2" t="s">
        <v>344</v>
      </c>
    </row>
    <row r="3" spans="1:15">
      <c r="A3" s="30"/>
      <c r="C3" t="s">
        <v>354</v>
      </c>
      <c r="D3" t="s">
        <v>347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349</v>
      </c>
      <c r="K3" t="s">
        <v>351</v>
      </c>
      <c r="L3" t="s">
        <v>352</v>
      </c>
      <c r="M3" t="s">
        <v>353</v>
      </c>
      <c r="N3" t="s">
        <v>354</v>
      </c>
    </row>
    <row r="4" spans="1:15">
      <c r="A4" s="30"/>
      <c r="C4" t="s">
        <v>355</v>
      </c>
      <c r="D4" t="s">
        <v>356</v>
      </c>
      <c r="E4" t="s">
        <v>357</v>
      </c>
      <c r="F4" t="s">
        <v>358</v>
      </c>
      <c r="H4" t="s">
        <v>359</v>
      </c>
      <c r="I4" t="s">
        <v>360</v>
      </c>
      <c r="K4" t="s">
        <v>361</v>
      </c>
      <c r="L4" t="s">
        <v>362</v>
      </c>
      <c r="M4" t="s">
        <v>362</v>
      </c>
      <c r="N4" t="s">
        <v>363</v>
      </c>
      <c r="O4" t="s">
        <v>364</v>
      </c>
    </row>
    <row r="5" spans="1:15">
      <c r="A5" s="30" t="s">
        <v>365</v>
      </c>
      <c r="B5" t="s">
        <v>5963</v>
      </c>
      <c r="C5" t="s">
        <v>368</v>
      </c>
      <c r="D5" t="s">
        <v>369</v>
      </c>
      <c r="E5" t="s">
        <v>370</v>
      </c>
      <c r="F5" t="s">
        <v>368</v>
      </c>
      <c r="H5" t="s">
        <v>368</v>
      </c>
      <c r="I5" t="s">
        <v>368</v>
      </c>
      <c r="K5" t="s">
        <v>368</v>
      </c>
    </row>
    <row r="6" spans="1:15">
      <c r="A6" s="30"/>
    </row>
    <row r="7" spans="1:15">
      <c r="A7" s="30" t="s">
        <v>6002</v>
      </c>
      <c r="B7" t="s">
        <v>6003</v>
      </c>
      <c r="C7" t="s">
        <v>10047</v>
      </c>
      <c r="D7" t="s">
        <v>9198</v>
      </c>
      <c r="E7" t="s">
        <v>9198</v>
      </c>
      <c r="F7" t="s">
        <v>9198</v>
      </c>
      <c r="H7" t="s">
        <v>9198</v>
      </c>
      <c r="I7" t="s">
        <v>9734</v>
      </c>
      <c r="K7" t="s">
        <v>376</v>
      </c>
      <c r="N7" t="s">
        <v>10048</v>
      </c>
      <c r="O7" t="s">
        <v>5967</v>
      </c>
    </row>
    <row r="8" spans="1:15">
      <c r="A8" s="30"/>
    </row>
    <row r="9" spans="1:15">
      <c r="A9" s="30" t="s">
        <v>5968</v>
      </c>
      <c r="B9" t="s">
        <v>9201</v>
      </c>
      <c r="C9" t="s">
        <v>5969</v>
      </c>
      <c r="D9" t="s">
        <v>390</v>
      </c>
      <c r="E9" t="s">
        <v>390</v>
      </c>
      <c r="F9" t="s">
        <v>391</v>
      </c>
      <c r="G9" t="s">
        <v>392</v>
      </c>
      <c r="H9" t="s">
        <v>393</v>
      </c>
      <c r="I9" t="s">
        <v>394</v>
      </c>
      <c r="J9" t="s">
        <v>392</v>
      </c>
      <c r="K9" t="s">
        <v>386</v>
      </c>
      <c r="L9" t="s">
        <v>395</v>
      </c>
      <c r="M9" t="s">
        <v>395</v>
      </c>
      <c r="N9" t="s">
        <v>394</v>
      </c>
      <c r="O9" t="s">
        <v>396</v>
      </c>
    </row>
    <row r="10" spans="1:15">
      <c r="A10" s="30" t="s">
        <v>6002</v>
      </c>
      <c r="C10" t="s">
        <v>10047</v>
      </c>
      <c r="D10" t="s">
        <v>9198</v>
      </c>
      <c r="E10" t="s">
        <v>9198</v>
      </c>
      <c r="F10" t="s">
        <v>9198</v>
      </c>
      <c r="H10" t="s">
        <v>9198</v>
      </c>
      <c r="I10" t="s">
        <v>9734</v>
      </c>
      <c r="K10" t="s">
        <v>376</v>
      </c>
      <c r="N10" t="s">
        <v>10048</v>
      </c>
    </row>
    <row r="11" spans="1:15">
      <c r="A11" s="30"/>
    </row>
    <row r="12" spans="1:15">
      <c r="A12" s="30" t="s">
        <v>5968</v>
      </c>
      <c r="B12" t="s">
        <v>9201</v>
      </c>
      <c r="C12" t="s">
        <v>5969</v>
      </c>
      <c r="D12" t="s">
        <v>390</v>
      </c>
      <c r="E12" t="s">
        <v>390</v>
      </c>
      <c r="F12" t="s">
        <v>391</v>
      </c>
      <c r="G12" t="s">
        <v>392</v>
      </c>
      <c r="H12" t="s">
        <v>393</v>
      </c>
      <c r="I12" t="s">
        <v>394</v>
      </c>
      <c r="J12" t="s">
        <v>392</v>
      </c>
      <c r="K12" t="s">
        <v>386</v>
      </c>
      <c r="L12" t="s">
        <v>395</v>
      </c>
      <c r="M12" t="s">
        <v>395</v>
      </c>
      <c r="N12" t="s">
        <v>394</v>
      </c>
      <c r="O12" t="s">
        <v>396</v>
      </c>
    </row>
    <row r="13" spans="1:15">
      <c r="A13" s="30" t="s">
        <v>6014</v>
      </c>
      <c r="B13" t="s">
        <v>6015</v>
      </c>
      <c r="C13" t="s">
        <v>376</v>
      </c>
      <c r="D13" t="s">
        <v>9198</v>
      </c>
      <c r="E13" t="s">
        <v>9198</v>
      </c>
      <c r="F13" t="s">
        <v>9198</v>
      </c>
      <c r="H13" t="s">
        <v>9198</v>
      </c>
      <c r="I13" t="s">
        <v>9735</v>
      </c>
      <c r="K13" t="s">
        <v>376</v>
      </c>
      <c r="N13" t="s">
        <v>9736</v>
      </c>
      <c r="O13" t="s">
        <v>5967</v>
      </c>
    </row>
    <row r="14" spans="1:15">
      <c r="A14" s="30"/>
    </row>
    <row r="15" spans="1:15">
      <c r="A15" s="30" t="s">
        <v>6014</v>
      </c>
      <c r="B15" t="s">
        <v>6017</v>
      </c>
      <c r="C15" t="s">
        <v>376</v>
      </c>
      <c r="D15" t="s">
        <v>9198</v>
      </c>
      <c r="E15" t="s">
        <v>9198</v>
      </c>
      <c r="F15" t="s">
        <v>9198</v>
      </c>
      <c r="H15" t="s">
        <v>9198</v>
      </c>
      <c r="I15" t="s">
        <v>10049</v>
      </c>
      <c r="K15" t="s">
        <v>376</v>
      </c>
      <c r="N15" t="s">
        <v>10049</v>
      </c>
      <c r="O15" t="s">
        <v>5967</v>
      </c>
    </row>
    <row r="16" spans="1:15">
      <c r="A16" s="30"/>
    </row>
    <row r="17" spans="1:15">
      <c r="A17" s="30" t="s">
        <v>6014</v>
      </c>
      <c r="B17" t="s">
        <v>6023</v>
      </c>
      <c r="C17" t="s">
        <v>376</v>
      </c>
      <c r="D17" t="s">
        <v>9198</v>
      </c>
      <c r="E17" t="s">
        <v>9198</v>
      </c>
      <c r="F17" t="s">
        <v>9198</v>
      </c>
      <c r="H17" t="s">
        <v>9198</v>
      </c>
      <c r="I17" t="s">
        <v>9734</v>
      </c>
      <c r="K17" t="s">
        <v>376</v>
      </c>
      <c r="N17" t="s">
        <v>9734</v>
      </c>
      <c r="O17" t="s">
        <v>5967</v>
      </c>
    </row>
    <row r="18" spans="1:15">
      <c r="A18" s="30"/>
    </row>
    <row r="19" spans="1:15">
      <c r="A19" s="30" t="s">
        <v>6014</v>
      </c>
      <c r="B19" t="s">
        <v>6025</v>
      </c>
      <c r="C19" t="s">
        <v>10050</v>
      </c>
      <c r="D19" t="s">
        <v>9198</v>
      </c>
      <c r="E19" t="s">
        <v>9198</v>
      </c>
      <c r="F19" t="s">
        <v>9198</v>
      </c>
      <c r="H19" t="s">
        <v>9198</v>
      </c>
      <c r="I19" t="s">
        <v>376</v>
      </c>
      <c r="K19" t="s">
        <v>376</v>
      </c>
      <c r="N19" t="s">
        <v>10051</v>
      </c>
      <c r="O19" t="s">
        <v>5967</v>
      </c>
    </row>
    <row r="20" spans="1:15">
      <c r="A20" s="30"/>
    </row>
    <row r="21" spans="1:15">
      <c r="A21" s="30" t="s">
        <v>6014</v>
      </c>
      <c r="B21" t="s">
        <v>6027</v>
      </c>
      <c r="C21" t="s">
        <v>376</v>
      </c>
      <c r="D21" t="s">
        <v>9198</v>
      </c>
      <c r="E21" t="s">
        <v>9198</v>
      </c>
      <c r="F21" t="s">
        <v>9198</v>
      </c>
      <c r="H21" t="s">
        <v>9198</v>
      </c>
      <c r="I21" t="s">
        <v>10052</v>
      </c>
      <c r="K21" t="s">
        <v>9738</v>
      </c>
      <c r="N21" t="s">
        <v>10053</v>
      </c>
      <c r="O21" t="s">
        <v>5967</v>
      </c>
    </row>
    <row r="22" spans="1:15">
      <c r="A22" s="30"/>
    </row>
    <row r="23" spans="1:15">
      <c r="A23" s="30" t="s">
        <v>6014</v>
      </c>
      <c r="B23" t="s">
        <v>6032</v>
      </c>
      <c r="C23" t="s">
        <v>376</v>
      </c>
      <c r="D23" t="s">
        <v>9198</v>
      </c>
      <c r="E23" t="s">
        <v>9198</v>
      </c>
      <c r="F23" t="s">
        <v>9198</v>
      </c>
      <c r="H23" t="s">
        <v>9198</v>
      </c>
      <c r="I23" t="s">
        <v>9740</v>
      </c>
      <c r="K23" t="s">
        <v>376</v>
      </c>
      <c r="N23" t="s">
        <v>10054</v>
      </c>
      <c r="O23" t="s">
        <v>5967</v>
      </c>
    </row>
    <row r="24" spans="1:15">
      <c r="A24" s="30"/>
    </row>
    <row r="25" spans="1:15">
      <c r="A25" s="30" t="s">
        <v>6014</v>
      </c>
      <c r="B25" t="s">
        <v>6034</v>
      </c>
      <c r="C25" t="s">
        <v>9987</v>
      </c>
      <c r="D25" t="s">
        <v>9505</v>
      </c>
      <c r="E25" t="s">
        <v>10055</v>
      </c>
      <c r="F25" t="s">
        <v>9198</v>
      </c>
      <c r="H25" t="s">
        <v>9198</v>
      </c>
      <c r="I25" t="s">
        <v>376</v>
      </c>
      <c r="K25" t="s">
        <v>376</v>
      </c>
      <c r="N25" t="s">
        <v>10056</v>
      </c>
      <c r="O25" t="s">
        <v>5967</v>
      </c>
    </row>
    <row r="26" spans="1:15">
      <c r="A26" s="30"/>
    </row>
    <row r="27" spans="1:15">
      <c r="A27" s="30" t="s">
        <v>6014</v>
      </c>
      <c r="B27" t="s">
        <v>6035</v>
      </c>
      <c r="C27" t="s">
        <v>376</v>
      </c>
      <c r="D27" t="s">
        <v>9198</v>
      </c>
      <c r="E27" t="s">
        <v>9198</v>
      </c>
      <c r="F27" t="s">
        <v>9198</v>
      </c>
      <c r="H27" t="s">
        <v>9198</v>
      </c>
      <c r="I27" t="s">
        <v>10057</v>
      </c>
      <c r="K27" t="s">
        <v>376</v>
      </c>
      <c r="N27" t="s">
        <v>10057</v>
      </c>
    </row>
    <row r="28" spans="1:15">
      <c r="A28" s="30"/>
    </row>
    <row r="29" spans="1:15">
      <c r="A29" s="30" t="s">
        <v>5968</v>
      </c>
      <c r="B29" t="s">
        <v>9201</v>
      </c>
      <c r="C29" t="s">
        <v>5969</v>
      </c>
      <c r="D29" t="s">
        <v>390</v>
      </c>
      <c r="E29" t="s">
        <v>390</v>
      </c>
      <c r="F29" t="s">
        <v>391</v>
      </c>
      <c r="G29" t="s">
        <v>392</v>
      </c>
      <c r="H29" t="s">
        <v>393</v>
      </c>
      <c r="I29" t="s">
        <v>394</v>
      </c>
      <c r="J29" t="s">
        <v>392</v>
      </c>
      <c r="K29" t="s">
        <v>386</v>
      </c>
      <c r="L29" t="s">
        <v>395</v>
      </c>
      <c r="M29" t="s">
        <v>395</v>
      </c>
      <c r="N29" t="s">
        <v>394</v>
      </c>
      <c r="O29" t="s">
        <v>396</v>
      </c>
    </row>
    <row r="30" spans="1:15">
      <c r="A30" s="30" t="s">
        <v>6014</v>
      </c>
      <c r="C30" t="s">
        <v>10058</v>
      </c>
      <c r="D30" t="s">
        <v>9505</v>
      </c>
      <c r="E30" t="s">
        <v>10055</v>
      </c>
      <c r="F30" t="s">
        <v>9198</v>
      </c>
      <c r="H30" t="s">
        <v>9198</v>
      </c>
      <c r="I30" t="s">
        <v>10059</v>
      </c>
      <c r="K30" t="s">
        <v>9738</v>
      </c>
      <c r="N30" t="s">
        <v>10060</v>
      </c>
    </row>
    <row r="31" spans="1:15">
      <c r="A31" s="30"/>
    </row>
    <row r="32" spans="1:15">
      <c r="A32" s="30" t="s">
        <v>5968</v>
      </c>
      <c r="B32" t="s">
        <v>9201</v>
      </c>
      <c r="C32" t="s">
        <v>5969</v>
      </c>
      <c r="D32" t="s">
        <v>390</v>
      </c>
      <c r="E32" t="s">
        <v>390</v>
      </c>
      <c r="F32" t="s">
        <v>391</v>
      </c>
      <c r="G32" t="s">
        <v>392</v>
      </c>
      <c r="H32" t="s">
        <v>393</v>
      </c>
      <c r="I32" t="s">
        <v>394</v>
      </c>
      <c r="J32" t="s">
        <v>392</v>
      </c>
      <c r="K32" t="s">
        <v>386</v>
      </c>
      <c r="L32" t="s">
        <v>395</v>
      </c>
      <c r="M32" t="s">
        <v>395</v>
      </c>
      <c r="N32" t="s">
        <v>394</v>
      </c>
      <c r="O32" t="s">
        <v>396</v>
      </c>
    </row>
    <row r="33" spans="1:15">
      <c r="A33" s="30" t="s">
        <v>6042</v>
      </c>
      <c r="B33" t="s">
        <v>6043</v>
      </c>
      <c r="C33" t="s">
        <v>10061</v>
      </c>
      <c r="D33" t="s">
        <v>9198</v>
      </c>
      <c r="E33" t="s">
        <v>9198</v>
      </c>
      <c r="F33" t="s">
        <v>9198</v>
      </c>
      <c r="H33" t="s">
        <v>9198</v>
      </c>
      <c r="I33" t="s">
        <v>9643</v>
      </c>
      <c r="K33" t="s">
        <v>9801</v>
      </c>
      <c r="N33" t="s">
        <v>10062</v>
      </c>
      <c r="O33" t="s">
        <v>5967</v>
      </c>
    </row>
    <row r="34" spans="1:15">
      <c r="A34" s="30"/>
    </row>
    <row r="35" spans="1:15">
      <c r="A35" s="30" t="s">
        <v>5968</v>
      </c>
      <c r="B35" t="s">
        <v>9201</v>
      </c>
      <c r="C35" t="s">
        <v>5969</v>
      </c>
      <c r="D35" t="s">
        <v>390</v>
      </c>
      <c r="E35" t="s">
        <v>390</v>
      </c>
      <c r="F35" t="s">
        <v>391</v>
      </c>
      <c r="G35" t="s">
        <v>392</v>
      </c>
      <c r="H35" t="s">
        <v>393</v>
      </c>
      <c r="I35" t="s">
        <v>394</v>
      </c>
      <c r="J35" t="s">
        <v>392</v>
      </c>
      <c r="K35" t="s">
        <v>386</v>
      </c>
      <c r="L35" t="s">
        <v>395</v>
      </c>
      <c r="M35" t="s">
        <v>395</v>
      </c>
      <c r="N35" t="s">
        <v>394</v>
      </c>
      <c r="O35" t="s">
        <v>396</v>
      </c>
    </row>
    <row r="36" spans="1:15">
      <c r="A36" s="30" t="s">
        <v>6042</v>
      </c>
      <c r="C36" t="s">
        <v>10061</v>
      </c>
      <c r="D36" t="s">
        <v>9198</v>
      </c>
      <c r="E36" t="s">
        <v>9198</v>
      </c>
      <c r="F36" t="s">
        <v>9198</v>
      </c>
      <c r="H36" t="s">
        <v>9198</v>
      </c>
      <c r="I36" t="s">
        <v>9643</v>
      </c>
      <c r="K36" t="s">
        <v>9801</v>
      </c>
      <c r="N36" t="s">
        <v>10062</v>
      </c>
    </row>
    <row r="37" spans="1:15">
      <c r="A37" s="30"/>
    </row>
    <row r="38" spans="1:15">
      <c r="A38" s="30" t="s">
        <v>5968</v>
      </c>
      <c r="B38" t="s">
        <v>9201</v>
      </c>
      <c r="C38" t="s">
        <v>5969</v>
      </c>
      <c r="D38" t="s">
        <v>390</v>
      </c>
      <c r="E38" t="s">
        <v>390</v>
      </c>
      <c r="F38" t="s">
        <v>391</v>
      </c>
      <c r="G38" t="s">
        <v>392</v>
      </c>
      <c r="H38" t="s">
        <v>393</v>
      </c>
      <c r="I38" t="s">
        <v>394</v>
      </c>
      <c r="J38" t="s">
        <v>392</v>
      </c>
      <c r="K38" t="s">
        <v>386</v>
      </c>
      <c r="L38" t="s">
        <v>395</v>
      </c>
      <c r="M38" t="s">
        <v>395</v>
      </c>
      <c r="N38" t="s">
        <v>394</v>
      </c>
      <c r="O38" t="s">
        <v>396</v>
      </c>
    </row>
    <row r="39" spans="1:15">
      <c r="A39" s="30" t="s">
        <v>9386</v>
      </c>
      <c r="B39" t="s">
        <v>9492</v>
      </c>
      <c r="C39" t="s">
        <v>376</v>
      </c>
      <c r="D39" t="s">
        <v>9198</v>
      </c>
      <c r="E39" t="s">
        <v>9198</v>
      </c>
      <c r="F39" t="s">
        <v>9198</v>
      </c>
      <c r="H39" t="s">
        <v>9198</v>
      </c>
      <c r="I39" t="s">
        <v>9843</v>
      </c>
      <c r="K39" t="s">
        <v>376</v>
      </c>
      <c r="N39" t="s">
        <v>10063</v>
      </c>
    </row>
    <row r="40" spans="1:15">
      <c r="A40" s="30"/>
    </row>
    <row r="41" spans="1:15">
      <c r="A41" s="30" t="s">
        <v>5968</v>
      </c>
      <c r="B41" t="s">
        <v>9201</v>
      </c>
      <c r="C41" t="s">
        <v>5969</v>
      </c>
      <c r="D41" t="s">
        <v>390</v>
      </c>
      <c r="E41" t="s">
        <v>390</v>
      </c>
      <c r="F41" t="s">
        <v>391</v>
      </c>
      <c r="G41" t="s">
        <v>392</v>
      </c>
      <c r="H41" t="s">
        <v>393</v>
      </c>
      <c r="I41" t="s">
        <v>394</v>
      </c>
      <c r="J41" t="s">
        <v>392</v>
      </c>
      <c r="K41" t="s">
        <v>386</v>
      </c>
      <c r="L41" t="s">
        <v>395</v>
      </c>
      <c r="M41" t="s">
        <v>395</v>
      </c>
      <c r="N41" t="s">
        <v>394</v>
      </c>
      <c r="O41" t="s">
        <v>396</v>
      </c>
    </row>
    <row r="42" spans="1:15">
      <c r="A42" s="30" t="s">
        <v>9386</v>
      </c>
      <c r="C42" t="s">
        <v>376</v>
      </c>
      <c r="D42" t="s">
        <v>9198</v>
      </c>
      <c r="E42" t="s">
        <v>9198</v>
      </c>
      <c r="F42" t="s">
        <v>9198</v>
      </c>
      <c r="H42" t="s">
        <v>9198</v>
      </c>
      <c r="I42" t="s">
        <v>9843</v>
      </c>
      <c r="K42" t="s">
        <v>376</v>
      </c>
      <c r="N42" t="s">
        <v>10063</v>
      </c>
    </row>
    <row r="43" spans="1:15">
      <c r="A43" s="30"/>
    </row>
    <row r="44" spans="1:15">
      <c r="A44" s="30" t="s">
        <v>5968</v>
      </c>
      <c r="B44" t="s">
        <v>9201</v>
      </c>
      <c r="C44" t="s">
        <v>5969</v>
      </c>
      <c r="D44" t="s">
        <v>390</v>
      </c>
      <c r="E44" t="s">
        <v>390</v>
      </c>
      <c r="F44" t="s">
        <v>391</v>
      </c>
      <c r="G44" t="s">
        <v>392</v>
      </c>
      <c r="H44" t="s">
        <v>393</v>
      </c>
      <c r="I44" t="s">
        <v>394</v>
      </c>
      <c r="J44" t="s">
        <v>392</v>
      </c>
      <c r="K44" t="s">
        <v>386</v>
      </c>
      <c r="L44" t="s">
        <v>395</v>
      </c>
      <c r="M44" t="s">
        <v>395</v>
      </c>
      <c r="N44" t="s">
        <v>394</v>
      </c>
      <c r="O44" t="s">
        <v>396</v>
      </c>
    </row>
    <row r="45" spans="1:15">
      <c r="A45" s="30" t="s">
        <v>6061</v>
      </c>
      <c r="B45" t="s">
        <v>6069</v>
      </c>
      <c r="C45" t="s">
        <v>376</v>
      </c>
      <c r="D45" t="s">
        <v>9198</v>
      </c>
      <c r="E45" t="s">
        <v>9198</v>
      </c>
      <c r="F45" t="s">
        <v>9198</v>
      </c>
      <c r="H45" t="s">
        <v>9198</v>
      </c>
      <c r="I45" t="s">
        <v>10064</v>
      </c>
      <c r="K45" t="s">
        <v>10065</v>
      </c>
      <c r="N45" t="s">
        <v>10066</v>
      </c>
      <c r="O45" t="s">
        <v>5967</v>
      </c>
    </row>
    <row r="46" spans="1:15">
      <c r="A46" s="30"/>
    </row>
    <row r="47" spans="1:15">
      <c r="A47" s="30" t="s">
        <v>6061</v>
      </c>
      <c r="B47" t="s">
        <v>6074</v>
      </c>
      <c r="C47" t="s">
        <v>376</v>
      </c>
      <c r="D47" t="s">
        <v>9198</v>
      </c>
      <c r="E47" t="s">
        <v>9198</v>
      </c>
      <c r="F47" t="s">
        <v>9198</v>
      </c>
      <c r="H47" t="s">
        <v>9198</v>
      </c>
      <c r="I47" t="s">
        <v>10067</v>
      </c>
      <c r="K47" t="s">
        <v>376</v>
      </c>
      <c r="N47" t="s">
        <v>10068</v>
      </c>
      <c r="O47" t="s">
        <v>377</v>
      </c>
    </row>
    <row r="48" spans="1:15">
      <c r="A48" s="30"/>
    </row>
    <row r="49" spans="1:15">
      <c r="A49" s="30" t="s">
        <v>6061</v>
      </c>
      <c r="B49" t="s">
        <v>6077</v>
      </c>
      <c r="C49" t="s">
        <v>376</v>
      </c>
      <c r="D49" t="s">
        <v>9198</v>
      </c>
      <c r="E49" t="s">
        <v>9198</v>
      </c>
      <c r="F49" t="s">
        <v>9198</v>
      </c>
      <c r="H49" t="s">
        <v>9198</v>
      </c>
      <c r="I49" t="s">
        <v>9734</v>
      </c>
      <c r="K49" t="s">
        <v>376</v>
      </c>
      <c r="N49" t="s">
        <v>10069</v>
      </c>
      <c r="O49" t="s">
        <v>377</v>
      </c>
    </row>
    <row r="50" spans="1:15">
      <c r="A50" s="30"/>
    </row>
    <row r="51" spans="1:15">
      <c r="A51" s="30" t="s">
        <v>6061</v>
      </c>
      <c r="B51" t="s">
        <v>6091</v>
      </c>
      <c r="C51" t="s">
        <v>376</v>
      </c>
      <c r="D51" t="s">
        <v>9198</v>
      </c>
      <c r="E51" t="s">
        <v>9198</v>
      </c>
      <c r="F51" t="s">
        <v>9198</v>
      </c>
      <c r="H51" t="s">
        <v>9198</v>
      </c>
      <c r="I51" t="s">
        <v>10070</v>
      </c>
      <c r="K51" t="s">
        <v>376</v>
      </c>
      <c r="N51" t="s">
        <v>10071</v>
      </c>
      <c r="O51" t="s">
        <v>377</v>
      </c>
    </row>
    <row r="52" spans="1:15">
      <c r="A52" s="30"/>
    </row>
    <row r="53" spans="1:15">
      <c r="A53" s="30" t="s">
        <v>6061</v>
      </c>
      <c r="B53" t="s">
        <v>6104</v>
      </c>
      <c r="C53" t="s">
        <v>376</v>
      </c>
      <c r="D53" t="s">
        <v>9198</v>
      </c>
      <c r="E53" t="s">
        <v>9198</v>
      </c>
      <c r="F53" t="s">
        <v>9198</v>
      </c>
      <c r="H53" t="s">
        <v>9198</v>
      </c>
      <c r="I53" t="s">
        <v>376</v>
      </c>
      <c r="K53" t="s">
        <v>9930</v>
      </c>
      <c r="N53" t="s">
        <v>10072</v>
      </c>
      <c r="O53" t="s">
        <v>377</v>
      </c>
    </row>
    <row r="54" spans="1:15">
      <c r="A54" s="30"/>
    </row>
    <row r="55" spans="1:15">
      <c r="A55" s="30" t="s">
        <v>6061</v>
      </c>
      <c r="B55" t="s">
        <v>6107</v>
      </c>
      <c r="C55" t="s">
        <v>376</v>
      </c>
      <c r="D55" t="s">
        <v>9198</v>
      </c>
      <c r="E55" t="s">
        <v>9198</v>
      </c>
      <c r="F55" t="s">
        <v>9198</v>
      </c>
      <c r="H55" t="s">
        <v>9198</v>
      </c>
      <c r="I55" t="s">
        <v>9731</v>
      </c>
      <c r="K55" t="s">
        <v>376</v>
      </c>
      <c r="N55" t="s">
        <v>10073</v>
      </c>
      <c r="O55" t="s">
        <v>377</v>
      </c>
    </row>
    <row r="56" spans="1:15">
      <c r="A56" s="30"/>
    </row>
    <row r="57" spans="1:15">
      <c r="A57" s="30" t="s">
        <v>6061</v>
      </c>
      <c r="B57" t="s">
        <v>6110</v>
      </c>
      <c r="C57" t="s">
        <v>376</v>
      </c>
      <c r="D57" t="s">
        <v>9198</v>
      </c>
      <c r="E57" t="s">
        <v>9198</v>
      </c>
      <c r="F57" t="s">
        <v>9198</v>
      </c>
      <c r="H57" t="s">
        <v>9198</v>
      </c>
      <c r="I57" t="s">
        <v>10074</v>
      </c>
      <c r="K57" t="s">
        <v>10075</v>
      </c>
      <c r="N57" t="s">
        <v>10076</v>
      </c>
      <c r="O57" t="s">
        <v>5967</v>
      </c>
    </row>
    <row r="58" spans="1:15">
      <c r="A58" s="30"/>
    </row>
    <row r="59" spans="1:15">
      <c r="A59" s="30" t="s">
        <v>5968</v>
      </c>
      <c r="B59" t="s">
        <v>9201</v>
      </c>
      <c r="C59" t="s">
        <v>5969</v>
      </c>
      <c r="D59" t="s">
        <v>390</v>
      </c>
      <c r="E59" t="s">
        <v>390</v>
      </c>
      <c r="F59" t="s">
        <v>391</v>
      </c>
      <c r="G59" t="s">
        <v>392</v>
      </c>
      <c r="H59" t="s">
        <v>393</v>
      </c>
      <c r="I59" t="s">
        <v>394</v>
      </c>
      <c r="J59" t="s">
        <v>392</v>
      </c>
      <c r="K59" t="s">
        <v>386</v>
      </c>
      <c r="L59" t="s">
        <v>395</v>
      </c>
      <c r="M59" t="s">
        <v>395</v>
      </c>
      <c r="N59" t="s">
        <v>394</v>
      </c>
      <c r="O59" t="s">
        <v>396</v>
      </c>
    </row>
    <row r="60" spans="1:15">
      <c r="A60" s="30" t="s">
        <v>6061</v>
      </c>
      <c r="C60" t="s">
        <v>376</v>
      </c>
      <c r="D60" t="s">
        <v>9198</v>
      </c>
      <c r="E60" t="s">
        <v>9198</v>
      </c>
      <c r="F60" t="s">
        <v>9198</v>
      </c>
      <c r="H60" t="s">
        <v>9198</v>
      </c>
      <c r="I60" t="s">
        <v>10077</v>
      </c>
      <c r="K60" t="s">
        <v>10078</v>
      </c>
      <c r="N60" t="s">
        <v>10079</v>
      </c>
    </row>
    <row r="61" spans="1:15">
      <c r="A61" s="30"/>
    </row>
    <row r="62" spans="1:15">
      <c r="A62" s="30" t="s">
        <v>5968</v>
      </c>
      <c r="B62" t="s">
        <v>9201</v>
      </c>
      <c r="C62" t="s">
        <v>5969</v>
      </c>
      <c r="D62" t="s">
        <v>390</v>
      </c>
      <c r="E62" t="s">
        <v>390</v>
      </c>
      <c r="F62" t="s">
        <v>391</v>
      </c>
      <c r="G62" t="s">
        <v>392</v>
      </c>
      <c r="H62" t="s">
        <v>393</v>
      </c>
      <c r="I62" t="s">
        <v>394</v>
      </c>
      <c r="J62" t="s">
        <v>392</v>
      </c>
      <c r="K62" t="s">
        <v>386</v>
      </c>
      <c r="L62" t="s">
        <v>395</v>
      </c>
      <c r="M62" t="s">
        <v>395</v>
      </c>
      <c r="N62" t="s">
        <v>394</v>
      </c>
      <c r="O62" t="s">
        <v>396</v>
      </c>
    </row>
    <row r="63" spans="1:15">
      <c r="A63" s="30" t="s">
        <v>6114</v>
      </c>
      <c r="B63" t="s">
        <v>6115</v>
      </c>
      <c r="C63" t="s">
        <v>376</v>
      </c>
      <c r="D63" t="s">
        <v>9198</v>
      </c>
      <c r="E63" t="s">
        <v>9198</v>
      </c>
      <c r="F63" t="s">
        <v>9198</v>
      </c>
      <c r="H63" t="s">
        <v>9198</v>
      </c>
      <c r="I63" t="s">
        <v>10080</v>
      </c>
      <c r="K63" t="s">
        <v>10081</v>
      </c>
      <c r="N63" t="s">
        <v>10082</v>
      </c>
      <c r="O63" t="s">
        <v>5967</v>
      </c>
    </row>
    <row r="64" spans="1:15">
      <c r="A64" s="30"/>
    </row>
    <row r="65" spans="1:15">
      <c r="A65" s="30" t="s">
        <v>6114</v>
      </c>
      <c r="B65" t="s">
        <v>6120</v>
      </c>
      <c r="C65" t="s">
        <v>376</v>
      </c>
      <c r="D65" t="s">
        <v>9198</v>
      </c>
      <c r="E65" t="s">
        <v>9198</v>
      </c>
      <c r="F65" t="s">
        <v>9198</v>
      </c>
      <c r="H65" t="s">
        <v>9198</v>
      </c>
      <c r="I65" t="s">
        <v>376</v>
      </c>
      <c r="K65" t="s">
        <v>9801</v>
      </c>
      <c r="N65" t="s">
        <v>10083</v>
      </c>
      <c r="O65" t="s">
        <v>377</v>
      </c>
    </row>
    <row r="66" spans="1:15">
      <c r="A66" s="30"/>
    </row>
    <row r="67" spans="1:15">
      <c r="A67" s="30" t="s">
        <v>10045</v>
      </c>
      <c r="B67" t="s">
        <v>9172</v>
      </c>
      <c r="C67" t="s">
        <v>9485</v>
      </c>
      <c r="E67" t="s">
        <v>336</v>
      </c>
      <c r="F67" t="s">
        <v>10046</v>
      </c>
      <c r="G67" t="s">
        <v>338</v>
      </c>
      <c r="H67" s="13">
        <v>45713</v>
      </c>
      <c r="I67" t="s">
        <v>457</v>
      </c>
    </row>
    <row r="68" spans="1:15">
      <c r="A68" s="30"/>
      <c r="E68" t="s">
        <v>340</v>
      </c>
      <c r="F68" t="s">
        <v>341</v>
      </c>
      <c r="I68" t="s">
        <v>342</v>
      </c>
      <c r="J68" t="s">
        <v>343</v>
      </c>
      <c r="N68" t="s">
        <v>344</v>
      </c>
    </row>
    <row r="69" spans="1:15">
      <c r="A69" s="30"/>
      <c r="C69" t="s">
        <v>354</v>
      </c>
      <c r="D69" t="s">
        <v>347</v>
      </c>
      <c r="E69" t="s">
        <v>347</v>
      </c>
      <c r="F69" t="s">
        <v>348</v>
      </c>
      <c r="G69" t="s">
        <v>349</v>
      </c>
      <c r="H69" t="s">
        <v>350</v>
      </c>
      <c r="I69" t="s">
        <v>351</v>
      </c>
      <c r="J69" t="s">
        <v>349</v>
      </c>
      <c r="K69" t="s">
        <v>351</v>
      </c>
      <c r="L69" t="s">
        <v>352</v>
      </c>
      <c r="M69" t="s">
        <v>353</v>
      </c>
      <c r="N69" t="s">
        <v>354</v>
      </c>
    </row>
    <row r="70" spans="1:15">
      <c r="A70" s="30"/>
      <c r="C70" t="s">
        <v>355</v>
      </c>
      <c r="D70" t="s">
        <v>356</v>
      </c>
      <c r="E70" t="s">
        <v>357</v>
      </c>
      <c r="F70" t="s">
        <v>358</v>
      </c>
      <c r="H70" t="s">
        <v>359</v>
      </c>
      <c r="I70" t="s">
        <v>360</v>
      </c>
      <c r="K70" t="s">
        <v>361</v>
      </c>
      <c r="L70" t="s">
        <v>362</v>
      </c>
      <c r="M70" t="s">
        <v>362</v>
      </c>
      <c r="N70" t="s">
        <v>363</v>
      </c>
      <c r="O70" t="s">
        <v>364</v>
      </c>
    </row>
    <row r="71" spans="1:15">
      <c r="A71" s="30" t="s">
        <v>365</v>
      </c>
      <c r="B71" t="s">
        <v>5963</v>
      </c>
      <c r="C71" t="s">
        <v>368</v>
      </c>
      <c r="D71" t="s">
        <v>369</v>
      </c>
      <c r="E71" t="s">
        <v>370</v>
      </c>
      <c r="F71" t="s">
        <v>368</v>
      </c>
      <c r="H71" t="s">
        <v>368</v>
      </c>
      <c r="I71" t="s">
        <v>368</v>
      </c>
      <c r="K71" t="s">
        <v>368</v>
      </c>
    </row>
    <row r="72" spans="1:15">
      <c r="A72" s="30"/>
    </row>
    <row r="73" spans="1:15">
      <c r="A73" s="30"/>
    </row>
    <row r="74" spans="1:15">
      <c r="A74" s="30" t="s">
        <v>6114</v>
      </c>
      <c r="B74" t="s">
        <v>6124</v>
      </c>
      <c r="C74" t="s">
        <v>376</v>
      </c>
      <c r="D74" t="s">
        <v>9198</v>
      </c>
      <c r="E74" t="s">
        <v>9198</v>
      </c>
      <c r="F74" t="s">
        <v>9198</v>
      </c>
      <c r="H74" t="s">
        <v>9198</v>
      </c>
      <c r="I74" t="s">
        <v>10084</v>
      </c>
      <c r="K74" t="s">
        <v>376</v>
      </c>
      <c r="N74" t="s">
        <v>10085</v>
      </c>
      <c r="O74" t="s">
        <v>377</v>
      </c>
    </row>
    <row r="75" spans="1:15">
      <c r="A75" s="30"/>
    </row>
    <row r="76" spans="1:15">
      <c r="A76" s="30" t="s">
        <v>6114</v>
      </c>
      <c r="B76" t="s">
        <v>6127</v>
      </c>
      <c r="C76" t="s">
        <v>376</v>
      </c>
      <c r="D76" t="s">
        <v>9198</v>
      </c>
      <c r="E76" t="s">
        <v>9198</v>
      </c>
      <c r="F76" t="s">
        <v>9198</v>
      </c>
      <c r="H76" t="s">
        <v>9198</v>
      </c>
      <c r="I76" t="s">
        <v>9633</v>
      </c>
      <c r="K76" t="s">
        <v>376</v>
      </c>
      <c r="N76" t="s">
        <v>10086</v>
      </c>
      <c r="O76" t="s">
        <v>5967</v>
      </c>
    </row>
    <row r="77" spans="1:15">
      <c r="A77" s="30"/>
    </row>
    <row r="78" spans="1:15">
      <c r="A78" s="30" t="s">
        <v>6114</v>
      </c>
      <c r="B78" t="s">
        <v>6129</v>
      </c>
      <c r="C78" t="s">
        <v>376</v>
      </c>
      <c r="D78" t="s">
        <v>9198</v>
      </c>
      <c r="E78" t="s">
        <v>9198</v>
      </c>
      <c r="F78" t="s">
        <v>9198</v>
      </c>
      <c r="H78" t="s">
        <v>9198</v>
      </c>
      <c r="I78" t="s">
        <v>9734</v>
      </c>
      <c r="K78" t="s">
        <v>376</v>
      </c>
      <c r="N78" t="s">
        <v>9807</v>
      </c>
    </row>
    <row r="79" spans="1:15">
      <c r="A79" s="30"/>
    </row>
    <row r="80" spans="1:15">
      <c r="A80" s="30" t="s">
        <v>5968</v>
      </c>
      <c r="B80" t="s">
        <v>9201</v>
      </c>
      <c r="C80" t="s">
        <v>5969</v>
      </c>
      <c r="D80" t="s">
        <v>390</v>
      </c>
      <c r="E80" t="s">
        <v>390</v>
      </c>
      <c r="F80" t="s">
        <v>391</v>
      </c>
      <c r="G80" t="s">
        <v>392</v>
      </c>
      <c r="H80" t="s">
        <v>393</v>
      </c>
      <c r="I80" t="s">
        <v>394</v>
      </c>
      <c r="J80" t="s">
        <v>392</v>
      </c>
      <c r="K80" t="s">
        <v>386</v>
      </c>
      <c r="L80" t="s">
        <v>395</v>
      </c>
      <c r="M80" t="s">
        <v>395</v>
      </c>
      <c r="N80" t="s">
        <v>394</v>
      </c>
      <c r="O80" t="s">
        <v>396</v>
      </c>
    </row>
    <row r="81" spans="1:15">
      <c r="A81" s="30" t="s">
        <v>6114</v>
      </c>
      <c r="C81" t="s">
        <v>376</v>
      </c>
      <c r="D81" t="s">
        <v>9198</v>
      </c>
      <c r="E81" t="s">
        <v>9198</v>
      </c>
      <c r="F81" t="s">
        <v>9198</v>
      </c>
      <c r="H81" t="s">
        <v>9198</v>
      </c>
      <c r="I81" t="s">
        <v>10087</v>
      </c>
      <c r="K81" t="s">
        <v>10088</v>
      </c>
      <c r="N81" t="s">
        <v>10089</v>
      </c>
    </row>
    <row r="82" spans="1:15">
      <c r="A82" s="30"/>
    </row>
    <row r="83" spans="1:15">
      <c r="A83" s="30" t="s">
        <v>5968</v>
      </c>
      <c r="B83" t="s">
        <v>9201</v>
      </c>
      <c r="C83" t="s">
        <v>5969</v>
      </c>
      <c r="D83" t="s">
        <v>390</v>
      </c>
      <c r="E83" t="s">
        <v>390</v>
      </c>
      <c r="F83" t="s">
        <v>391</v>
      </c>
      <c r="G83" t="s">
        <v>392</v>
      </c>
      <c r="H83" t="s">
        <v>393</v>
      </c>
      <c r="I83" t="s">
        <v>394</v>
      </c>
      <c r="J83" t="s">
        <v>392</v>
      </c>
      <c r="K83" t="s">
        <v>386</v>
      </c>
      <c r="L83" t="s">
        <v>395</v>
      </c>
      <c r="M83" t="s">
        <v>395</v>
      </c>
      <c r="N83" t="s">
        <v>394</v>
      </c>
      <c r="O83" t="s">
        <v>396</v>
      </c>
    </row>
    <row r="84" spans="1:15">
      <c r="A84" s="30" t="s">
        <v>6135</v>
      </c>
      <c r="B84" t="s">
        <v>6165</v>
      </c>
      <c r="C84" t="s">
        <v>376</v>
      </c>
      <c r="D84" t="s">
        <v>9198</v>
      </c>
      <c r="E84" t="s">
        <v>9198</v>
      </c>
      <c r="F84" t="s">
        <v>9198</v>
      </c>
      <c r="H84" t="s">
        <v>9198</v>
      </c>
      <c r="I84" t="s">
        <v>10090</v>
      </c>
      <c r="K84" t="s">
        <v>376</v>
      </c>
      <c r="N84" t="s">
        <v>10091</v>
      </c>
      <c r="O84" t="s">
        <v>5967</v>
      </c>
    </row>
    <row r="85" spans="1:15">
      <c r="A85" s="30"/>
    </row>
    <row r="86" spans="1:15">
      <c r="A86" s="30" t="s">
        <v>6135</v>
      </c>
      <c r="B86" t="s">
        <v>6167</v>
      </c>
      <c r="C86" t="s">
        <v>376</v>
      </c>
      <c r="D86" t="s">
        <v>9198</v>
      </c>
      <c r="E86" t="s">
        <v>9198</v>
      </c>
      <c r="F86" t="s">
        <v>9198</v>
      </c>
      <c r="H86" t="s">
        <v>9198</v>
      </c>
      <c r="I86" t="s">
        <v>9843</v>
      </c>
      <c r="K86" t="s">
        <v>376</v>
      </c>
      <c r="N86" t="s">
        <v>10092</v>
      </c>
    </row>
    <row r="87" spans="1:15">
      <c r="A87" s="30"/>
    </row>
    <row r="88" spans="1:15">
      <c r="A88" s="30" t="s">
        <v>6135</v>
      </c>
      <c r="B88" t="s">
        <v>6180</v>
      </c>
      <c r="C88" t="s">
        <v>376</v>
      </c>
      <c r="D88" t="s">
        <v>9198</v>
      </c>
      <c r="E88" t="s">
        <v>9198</v>
      </c>
      <c r="F88" t="s">
        <v>9198</v>
      </c>
      <c r="H88" t="s">
        <v>9198</v>
      </c>
      <c r="I88" t="s">
        <v>10093</v>
      </c>
      <c r="K88" t="s">
        <v>376</v>
      </c>
      <c r="N88" t="s">
        <v>10094</v>
      </c>
      <c r="O88" t="s">
        <v>377</v>
      </c>
    </row>
    <row r="89" spans="1:15">
      <c r="A89" s="30"/>
    </row>
    <row r="90" spans="1:15">
      <c r="A90" s="30" t="s">
        <v>5968</v>
      </c>
      <c r="B90" t="s">
        <v>9201</v>
      </c>
      <c r="C90" t="s">
        <v>5969</v>
      </c>
      <c r="D90" t="s">
        <v>390</v>
      </c>
      <c r="E90" t="s">
        <v>390</v>
      </c>
      <c r="F90" t="s">
        <v>391</v>
      </c>
      <c r="G90" t="s">
        <v>392</v>
      </c>
      <c r="H90" t="s">
        <v>393</v>
      </c>
      <c r="I90" t="s">
        <v>394</v>
      </c>
      <c r="J90" t="s">
        <v>392</v>
      </c>
      <c r="K90" t="s">
        <v>386</v>
      </c>
      <c r="L90" t="s">
        <v>395</v>
      </c>
      <c r="M90" t="s">
        <v>395</v>
      </c>
      <c r="N90" t="s">
        <v>394</v>
      </c>
      <c r="O90" t="s">
        <v>396</v>
      </c>
    </row>
    <row r="91" spans="1:15">
      <c r="A91" s="30" t="s">
        <v>6135</v>
      </c>
      <c r="C91" t="s">
        <v>376</v>
      </c>
      <c r="D91" t="s">
        <v>9198</v>
      </c>
      <c r="E91" t="s">
        <v>9198</v>
      </c>
      <c r="F91" t="s">
        <v>9198</v>
      </c>
      <c r="H91" t="s">
        <v>9198</v>
      </c>
      <c r="I91" t="s">
        <v>10095</v>
      </c>
      <c r="K91" t="s">
        <v>376</v>
      </c>
      <c r="N91" t="s">
        <v>10096</v>
      </c>
    </row>
    <row r="92" spans="1:15">
      <c r="A92" s="30"/>
    </row>
    <row r="93" spans="1:15">
      <c r="A93" s="30" t="s">
        <v>5968</v>
      </c>
      <c r="B93" t="s">
        <v>9201</v>
      </c>
      <c r="C93" t="s">
        <v>5969</v>
      </c>
      <c r="D93" t="s">
        <v>390</v>
      </c>
      <c r="E93" t="s">
        <v>390</v>
      </c>
      <c r="F93" t="s">
        <v>391</v>
      </c>
      <c r="G93" t="s">
        <v>392</v>
      </c>
      <c r="H93" t="s">
        <v>393</v>
      </c>
      <c r="I93" t="s">
        <v>394</v>
      </c>
      <c r="J93" t="s">
        <v>392</v>
      </c>
      <c r="K93" t="s">
        <v>386</v>
      </c>
      <c r="L93" t="s">
        <v>395</v>
      </c>
      <c r="M93" t="s">
        <v>395</v>
      </c>
      <c r="N93" t="s">
        <v>394</v>
      </c>
      <c r="O93" t="s">
        <v>396</v>
      </c>
    </row>
    <row r="94" spans="1:15">
      <c r="A94" s="30" t="s">
        <v>18</v>
      </c>
      <c r="B94" t="s">
        <v>6186</v>
      </c>
      <c r="C94" t="s">
        <v>10097</v>
      </c>
      <c r="D94" t="s">
        <v>9198</v>
      </c>
      <c r="E94" t="s">
        <v>9198</v>
      </c>
      <c r="F94" t="s">
        <v>9198</v>
      </c>
      <c r="H94" t="s">
        <v>9198</v>
      </c>
      <c r="I94" t="s">
        <v>376</v>
      </c>
      <c r="K94" t="s">
        <v>376</v>
      </c>
      <c r="N94" t="s">
        <v>10097</v>
      </c>
      <c r="O94" t="s">
        <v>5967</v>
      </c>
    </row>
    <row r="95" spans="1:15">
      <c r="A95" s="30"/>
    </row>
    <row r="96" spans="1:15">
      <c r="A96" s="30" t="s">
        <v>5968</v>
      </c>
      <c r="B96" t="s">
        <v>9201</v>
      </c>
      <c r="C96" t="s">
        <v>5969</v>
      </c>
      <c r="D96" t="s">
        <v>390</v>
      </c>
      <c r="E96" t="s">
        <v>390</v>
      </c>
      <c r="F96" t="s">
        <v>391</v>
      </c>
      <c r="G96" t="s">
        <v>392</v>
      </c>
      <c r="H96" t="s">
        <v>393</v>
      </c>
      <c r="I96" t="s">
        <v>394</v>
      </c>
      <c r="J96" t="s">
        <v>392</v>
      </c>
      <c r="K96" t="s">
        <v>386</v>
      </c>
      <c r="L96" t="s">
        <v>395</v>
      </c>
      <c r="M96" t="s">
        <v>395</v>
      </c>
      <c r="N96" t="s">
        <v>394</v>
      </c>
      <c r="O96" t="s">
        <v>396</v>
      </c>
    </row>
    <row r="97" spans="1:15">
      <c r="A97" s="30" t="s">
        <v>18</v>
      </c>
      <c r="C97" t="s">
        <v>10097</v>
      </c>
      <c r="D97" t="s">
        <v>9198</v>
      </c>
      <c r="E97" t="s">
        <v>9198</v>
      </c>
      <c r="F97" t="s">
        <v>9198</v>
      </c>
      <c r="H97" t="s">
        <v>9198</v>
      </c>
      <c r="I97" t="s">
        <v>376</v>
      </c>
      <c r="K97" t="s">
        <v>376</v>
      </c>
      <c r="N97" t="s">
        <v>10097</v>
      </c>
    </row>
    <row r="98" spans="1:15">
      <c r="A98" s="30"/>
    </row>
    <row r="99" spans="1:15">
      <c r="A99" s="30" t="s">
        <v>5968</v>
      </c>
      <c r="B99" t="s">
        <v>9201</v>
      </c>
      <c r="C99" t="s">
        <v>5969</v>
      </c>
      <c r="D99" t="s">
        <v>390</v>
      </c>
      <c r="E99" t="s">
        <v>390</v>
      </c>
      <c r="F99" t="s">
        <v>391</v>
      </c>
      <c r="G99" t="s">
        <v>392</v>
      </c>
      <c r="H99" t="s">
        <v>393</v>
      </c>
      <c r="I99" t="s">
        <v>394</v>
      </c>
      <c r="J99" t="s">
        <v>392</v>
      </c>
      <c r="K99" t="s">
        <v>386</v>
      </c>
      <c r="L99" t="s">
        <v>395</v>
      </c>
      <c r="M99" t="s">
        <v>395</v>
      </c>
      <c r="N99" t="s">
        <v>394</v>
      </c>
      <c r="O99" t="s">
        <v>396</v>
      </c>
    </row>
    <row r="100" spans="1:15">
      <c r="A100" s="30" t="s">
        <v>6188</v>
      </c>
      <c r="B100" t="s">
        <v>6189</v>
      </c>
      <c r="C100" t="s">
        <v>10098</v>
      </c>
      <c r="D100" t="s">
        <v>9332</v>
      </c>
      <c r="E100" t="s">
        <v>10099</v>
      </c>
      <c r="F100" t="s">
        <v>9198</v>
      </c>
      <c r="H100" t="s">
        <v>9198</v>
      </c>
      <c r="I100" t="s">
        <v>376</v>
      </c>
      <c r="K100" t="s">
        <v>376</v>
      </c>
      <c r="N100" t="s">
        <v>10100</v>
      </c>
      <c r="O100" t="s">
        <v>5967</v>
      </c>
    </row>
    <row r="101" spans="1:15">
      <c r="A101" s="30"/>
    </row>
    <row r="102" spans="1:15">
      <c r="A102" s="30" t="s">
        <v>6188</v>
      </c>
      <c r="B102" t="s">
        <v>6191</v>
      </c>
      <c r="C102" t="s">
        <v>10101</v>
      </c>
      <c r="D102" t="s">
        <v>9330</v>
      </c>
      <c r="E102" t="s">
        <v>10102</v>
      </c>
      <c r="F102" t="s">
        <v>9198</v>
      </c>
      <c r="H102" t="s">
        <v>9198</v>
      </c>
      <c r="I102" t="s">
        <v>376</v>
      </c>
      <c r="K102" t="s">
        <v>376</v>
      </c>
      <c r="N102" t="s">
        <v>10103</v>
      </c>
      <c r="O102" t="s">
        <v>5967</v>
      </c>
    </row>
    <row r="103" spans="1:15">
      <c r="A103" s="30"/>
    </row>
    <row r="104" spans="1:15">
      <c r="A104" s="30" t="s">
        <v>6188</v>
      </c>
      <c r="B104" t="s">
        <v>6195</v>
      </c>
      <c r="C104" t="s">
        <v>9953</v>
      </c>
      <c r="D104" t="s">
        <v>9223</v>
      </c>
      <c r="E104" t="s">
        <v>9602</v>
      </c>
      <c r="F104" t="s">
        <v>9198</v>
      </c>
      <c r="H104" t="s">
        <v>9198</v>
      </c>
      <c r="I104" t="s">
        <v>376</v>
      </c>
      <c r="K104" t="s">
        <v>376</v>
      </c>
      <c r="N104" t="s">
        <v>10104</v>
      </c>
      <c r="O104" t="s">
        <v>5967</v>
      </c>
    </row>
    <row r="105" spans="1:15">
      <c r="A105" s="30"/>
    </row>
    <row r="106" spans="1:15">
      <c r="A106" s="30" t="s">
        <v>6188</v>
      </c>
      <c r="B106" t="s">
        <v>6197</v>
      </c>
      <c r="C106" t="s">
        <v>10105</v>
      </c>
      <c r="D106" t="s">
        <v>9198</v>
      </c>
      <c r="E106" t="s">
        <v>9198</v>
      </c>
      <c r="F106" t="s">
        <v>9198</v>
      </c>
      <c r="H106" t="s">
        <v>9198</v>
      </c>
      <c r="I106" t="s">
        <v>376</v>
      </c>
      <c r="K106" t="s">
        <v>376</v>
      </c>
      <c r="N106" t="s">
        <v>10105</v>
      </c>
      <c r="O106" t="s">
        <v>5967</v>
      </c>
    </row>
    <row r="107" spans="1:15">
      <c r="A107" s="30"/>
    </row>
    <row r="108" spans="1:15">
      <c r="A108" s="30" t="s">
        <v>6188</v>
      </c>
      <c r="B108" t="s">
        <v>6201</v>
      </c>
      <c r="C108" t="s">
        <v>10106</v>
      </c>
      <c r="D108" t="s">
        <v>9330</v>
      </c>
      <c r="E108" t="s">
        <v>10107</v>
      </c>
      <c r="F108" t="s">
        <v>9198</v>
      </c>
      <c r="H108" t="s">
        <v>9198</v>
      </c>
      <c r="I108" t="s">
        <v>376</v>
      </c>
      <c r="K108" t="s">
        <v>376</v>
      </c>
      <c r="N108" t="s">
        <v>10108</v>
      </c>
      <c r="O108" t="s">
        <v>5967</v>
      </c>
    </row>
    <row r="109" spans="1:15">
      <c r="A109" s="30"/>
    </row>
    <row r="110" spans="1:15">
      <c r="A110" s="30" t="s">
        <v>6188</v>
      </c>
      <c r="B110" t="s">
        <v>9273</v>
      </c>
      <c r="C110" t="s">
        <v>10109</v>
      </c>
      <c r="D110" t="s">
        <v>9332</v>
      </c>
      <c r="E110" t="s">
        <v>10110</v>
      </c>
      <c r="F110" t="s">
        <v>9198</v>
      </c>
      <c r="H110" t="s">
        <v>9198</v>
      </c>
      <c r="I110" t="s">
        <v>376</v>
      </c>
      <c r="K110" t="s">
        <v>376</v>
      </c>
      <c r="N110" t="s">
        <v>10111</v>
      </c>
      <c r="O110" t="s">
        <v>5967</v>
      </c>
    </row>
    <row r="111" spans="1:15">
      <c r="A111" s="30"/>
    </row>
    <row r="112" spans="1:15">
      <c r="A112" s="30" t="s">
        <v>6188</v>
      </c>
      <c r="B112" t="s">
        <v>6208</v>
      </c>
      <c r="C112" t="s">
        <v>10112</v>
      </c>
      <c r="D112" t="s">
        <v>9198</v>
      </c>
      <c r="E112" t="s">
        <v>9198</v>
      </c>
      <c r="F112" t="s">
        <v>9198</v>
      </c>
      <c r="H112" t="s">
        <v>9198</v>
      </c>
      <c r="I112" t="s">
        <v>376</v>
      </c>
      <c r="K112" t="s">
        <v>376</v>
      </c>
      <c r="N112" t="s">
        <v>10112</v>
      </c>
      <c r="O112" t="s">
        <v>5967</v>
      </c>
    </row>
    <row r="113" spans="1:15">
      <c r="A113" s="30"/>
    </row>
    <row r="114" spans="1:15">
      <c r="A114" s="30" t="s">
        <v>6188</v>
      </c>
      <c r="B114" t="s">
        <v>6212</v>
      </c>
      <c r="C114" t="s">
        <v>10113</v>
      </c>
      <c r="D114" t="s">
        <v>9198</v>
      </c>
      <c r="E114" t="s">
        <v>9198</v>
      </c>
      <c r="F114" t="s">
        <v>9198</v>
      </c>
      <c r="H114" t="s">
        <v>9198</v>
      </c>
      <c r="I114" t="s">
        <v>376</v>
      </c>
      <c r="K114" t="s">
        <v>376</v>
      </c>
      <c r="N114" t="s">
        <v>10113</v>
      </c>
      <c r="O114" t="s">
        <v>5967</v>
      </c>
    </row>
    <row r="115" spans="1:15">
      <c r="A115" s="30"/>
    </row>
    <row r="116" spans="1:15">
      <c r="A116" s="30" t="s">
        <v>6188</v>
      </c>
      <c r="B116" t="s">
        <v>6214</v>
      </c>
      <c r="C116" t="s">
        <v>10114</v>
      </c>
      <c r="D116" t="s">
        <v>10115</v>
      </c>
      <c r="E116" t="s">
        <v>10116</v>
      </c>
      <c r="F116" t="s">
        <v>9198</v>
      </c>
      <c r="H116" t="s">
        <v>9198</v>
      </c>
      <c r="I116" t="s">
        <v>376</v>
      </c>
      <c r="K116" t="s">
        <v>376</v>
      </c>
      <c r="N116" t="s">
        <v>10117</v>
      </c>
      <c r="O116" t="s">
        <v>5967</v>
      </c>
    </row>
    <row r="117" spans="1:15">
      <c r="A117" s="30"/>
    </row>
    <row r="118" spans="1:15">
      <c r="A118" s="30" t="s">
        <v>6188</v>
      </c>
      <c r="B118" t="s">
        <v>10118</v>
      </c>
      <c r="C118" t="s">
        <v>10119</v>
      </c>
      <c r="D118" t="s">
        <v>9330</v>
      </c>
      <c r="E118" t="s">
        <v>10120</v>
      </c>
      <c r="F118" t="s">
        <v>9198</v>
      </c>
      <c r="H118" t="s">
        <v>9198</v>
      </c>
      <c r="I118" t="s">
        <v>376</v>
      </c>
      <c r="K118" t="s">
        <v>376</v>
      </c>
      <c r="N118" t="s">
        <v>10121</v>
      </c>
      <c r="O118" t="s">
        <v>377</v>
      </c>
    </row>
    <row r="119" spans="1:15">
      <c r="A119" s="30"/>
    </row>
    <row r="120" spans="1:15">
      <c r="A120" s="30" t="s">
        <v>6188</v>
      </c>
      <c r="B120" t="s">
        <v>6216</v>
      </c>
      <c r="C120" t="s">
        <v>10122</v>
      </c>
      <c r="D120" t="s">
        <v>9198</v>
      </c>
      <c r="E120" t="s">
        <v>9198</v>
      </c>
      <c r="F120" t="s">
        <v>9198</v>
      </c>
      <c r="H120" t="s">
        <v>9198</v>
      </c>
      <c r="I120" t="s">
        <v>376</v>
      </c>
      <c r="K120" t="s">
        <v>376</v>
      </c>
      <c r="N120" t="s">
        <v>10122</v>
      </c>
      <c r="O120" t="s">
        <v>5967</v>
      </c>
    </row>
    <row r="121" spans="1:15">
      <c r="A121" s="30"/>
    </row>
    <row r="122" spans="1:15">
      <c r="A122" s="30" t="s">
        <v>6188</v>
      </c>
      <c r="B122" t="s">
        <v>6218</v>
      </c>
      <c r="C122" t="s">
        <v>9820</v>
      </c>
      <c r="D122" t="s">
        <v>9198</v>
      </c>
      <c r="E122" t="s">
        <v>9198</v>
      </c>
      <c r="F122" t="s">
        <v>9198</v>
      </c>
      <c r="H122" t="s">
        <v>9198</v>
      </c>
      <c r="I122" t="s">
        <v>376</v>
      </c>
      <c r="K122" t="s">
        <v>376</v>
      </c>
      <c r="N122" t="s">
        <v>9820</v>
      </c>
      <c r="O122" t="s">
        <v>5967</v>
      </c>
    </row>
    <row r="123" spans="1:15">
      <c r="A123" s="30"/>
    </row>
    <row r="124" spans="1:15">
      <c r="A124" s="30" t="s">
        <v>6188</v>
      </c>
      <c r="B124" t="s">
        <v>9278</v>
      </c>
      <c r="C124" t="s">
        <v>10123</v>
      </c>
      <c r="D124" t="s">
        <v>10124</v>
      </c>
      <c r="E124" t="s">
        <v>10125</v>
      </c>
      <c r="F124" t="s">
        <v>9198</v>
      </c>
      <c r="H124" t="s">
        <v>9198</v>
      </c>
      <c r="I124" t="s">
        <v>376</v>
      </c>
      <c r="K124" t="s">
        <v>376</v>
      </c>
      <c r="N124" t="s">
        <v>10126</v>
      </c>
      <c r="O124" t="s">
        <v>5967</v>
      </c>
    </row>
    <row r="125" spans="1:15">
      <c r="A125" s="30"/>
    </row>
    <row r="126" spans="1:15">
      <c r="A126" s="30" t="s">
        <v>6188</v>
      </c>
      <c r="B126" t="s">
        <v>6224</v>
      </c>
      <c r="C126" t="s">
        <v>10127</v>
      </c>
      <c r="D126" t="s">
        <v>9370</v>
      </c>
      <c r="E126" t="s">
        <v>10128</v>
      </c>
      <c r="F126" t="s">
        <v>9198</v>
      </c>
      <c r="H126" t="s">
        <v>9198</v>
      </c>
      <c r="I126" t="s">
        <v>376</v>
      </c>
      <c r="K126" t="s">
        <v>376</v>
      </c>
      <c r="N126" t="s">
        <v>10129</v>
      </c>
      <c r="O126" t="s">
        <v>5967</v>
      </c>
    </row>
    <row r="127" spans="1:15">
      <c r="A127" s="30"/>
    </row>
    <row r="128" spans="1:15">
      <c r="A128" s="30" t="s">
        <v>6188</v>
      </c>
      <c r="B128" t="s">
        <v>6226</v>
      </c>
      <c r="C128" t="s">
        <v>10130</v>
      </c>
      <c r="D128" t="s">
        <v>9370</v>
      </c>
      <c r="E128" t="s">
        <v>10131</v>
      </c>
      <c r="F128" t="s">
        <v>9198</v>
      </c>
      <c r="H128" t="s">
        <v>9198</v>
      </c>
      <c r="I128" t="s">
        <v>376</v>
      </c>
      <c r="K128" t="s">
        <v>376</v>
      </c>
      <c r="N128" t="s">
        <v>10132</v>
      </c>
      <c r="O128" t="s">
        <v>377</v>
      </c>
    </row>
    <row r="129" spans="1:15">
      <c r="A129" s="30"/>
    </row>
    <row r="130" spans="1:15">
      <c r="A130" s="30" t="s">
        <v>6188</v>
      </c>
      <c r="B130" t="s">
        <v>6228</v>
      </c>
      <c r="C130" t="s">
        <v>10133</v>
      </c>
      <c r="D130" t="s">
        <v>9198</v>
      </c>
      <c r="E130" t="s">
        <v>9198</v>
      </c>
      <c r="F130" t="s">
        <v>9198</v>
      </c>
      <c r="H130" t="s">
        <v>9198</v>
      </c>
      <c r="I130" t="s">
        <v>376</v>
      </c>
      <c r="K130" t="s">
        <v>376</v>
      </c>
      <c r="N130" t="s">
        <v>10134</v>
      </c>
      <c r="O130" t="s">
        <v>5967</v>
      </c>
    </row>
    <row r="131" spans="1:15">
      <c r="A131" s="30"/>
    </row>
    <row r="132" spans="1:15">
      <c r="A132" s="30"/>
    </row>
    <row r="133" spans="1:15">
      <c r="A133" s="30" t="s">
        <v>10045</v>
      </c>
      <c r="B133" t="s">
        <v>9172</v>
      </c>
      <c r="C133" t="s">
        <v>9485</v>
      </c>
      <c r="E133" t="s">
        <v>336</v>
      </c>
      <c r="F133" t="s">
        <v>10046</v>
      </c>
      <c r="G133" t="s">
        <v>338</v>
      </c>
      <c r="H133" s="13">
        <v>45713</v>
      </c>
      <c r="I133" t="s">
        <v>541</v>
      </c>
    </row>
    <row r="134" spans="1:15">
      <c r="A134" s="30"/>
      <c r="E134" t="s">
        <v>340</v>
      </c>
      <c r="F134" t="s">
        <v>341</v>
      </c>
      <c r="I134" t="s">
        <v>342</v>
      </c>
      <c r="J134" t="s">
        <v>343</v>
      </c>
      <c r="N134" t="s">
        <v>344</v>
      </c>
    </row>
    <row r="135" spans="1:15">
      <c r="A135" s="30"/>
      <c r="C135" t="s">
        <v>354</v>
      </c>
      <c r="D135" t="s">
        <v>347</v>
      </c>
      <c r="E135" t="s">
        <v>347</v>
      </c>
      <c r="F135" t="s">
        <v>348</v>
      </c>
      <c r="G135" t="s">
        <v>349</v>
      </c>
      <c r="H135" t="s">
        <v>350</v>
      </c>
      <c r="I135" t="s">
        <v>351</v>
      </c>
      <c r="J135" t="s">
        <v>349</v>
      </c>
      <c r="K135" t="s">
        <v>351</v>
      </c>
      <c r="L135" t="s">
        <v>352</v>
      </c>
      <c r="M135" t="s">
        <v>353</v>
      </c>
      <c r="N135" t="s">
        <v>354</v>
      </c>
    </row>
    <row r="136" spans="1:15">
      <c r="A136" s="30"/>
      <c r="C136" t="s">
        <v>355</v>
      </c>
      <c r="D136" t="s">
        <v>356</v>
      </c>
      <c r="E136" t="s">
        <v>357</v>
      </c>
      <c r="F136" t="s">
        <v>358</v>
      </c>
      <c r="H136" t="s">
        <v>359</v>
      </c>
      <c r="I136" t="s">
        <v>360</v>
      </c>
      <c r="K136" t="s">
        <v>361</v>
      </c>
      <c r="L136" t="s">
        <v>362</v>
      </c>
      <c r="M136" t="s">
        <v>362</v>
      </c>
      <c r="N136" t="s">
        <v>363</v>
      </c>
      <c r="O136" t="s">
        <v>364</v>
      </c>
    </row>
    <row r="137" spans="1:15">
      <c r="A137" s="30" t="s">
        <v>365</v>
      </c>
      <c r="B137" t="s">
        <v>5963</v>
      </c>
      <c r="C137" t="s">
        <v>368</v>
      </c>
      <c r="D137" t="s">
        <v>369</v>
      </c>
      <c r="E137" t="s">
        <v>370</v>
      </c>
      <c r="F137" t="s">
        <v>368</v>
      </c>
      <c r="H137" t="s">
        <v>368</v>
      </c>
      <c r="I137" t="s">
        <v>368</v>
      </c>
      <c r="K137" t="s">
        <v>368</v>
      </c>
    </row>
    <row r="138" spans="1:15">
      <c r="A138" s="30"/>
    </row>
    <row r="139" spans="1:15">
      <c r="A139" s="30" t="s">
        <v>6188</v>
      </c>
      <c r="B139" t="s">
        <v>6232</v>
      </c>
      <c r="C139" t="s">
        <v>10135</v>
      </c>
      <c r="D139" t="s">
        <v>9223</v>
      </c>
      <c r="E139" t="s">
        <v>10136</v>
      </c>
      <c r="F139" t="s">
        <v>9198</v>
      </c>
      <c r="H139" t="s">
        <v>9198</v>
      </c>
      <c r="I139" t="s">
        <v>376</v>
      </c>
      <c r="K139" t="s">
        <v>376</v>
      </c>
      <c r="N139" t="s">
        <v>10137</v>
      </c>
      <c r="O139" t="s">
        <v>5967</v>
      </c>
    </row>
    <row r="140" spans="1:15">
      <c r="A140" s="30"/>
    </row>
    <row r="141" spans="1:15">
      <c r="A141" s="30" t="s">
        <v>6188</v>
      </c>
      <c r="B141" t="s">
        <v>6234</v>
      </c>
      <c r="C141" t="s">
        <v>10138</v>
      </c>
      <c r="D141" t="s">
        <v>9223</v>
      </c>
      <c r="E141" t="s">
        <v>10139</v>
      </c>
      <c r="F141" t="s">
        <v>9198</v>
      </c>
      <c r="H141" t="s">
        <v>9198</v>
      </c>
      <c r="I141" t="s">
        <v>376</v>
      </c>
      <c r="K141" t="s">
        <v>376</v>
      </c>
      <c r="N141" t="s">
        <v>10140</v>
      </c>
      <c r="O141" t="s">
        <v>5967</v>
      </c>
    </row>
    <row r="142" spans="1:15">
      <c r="A142" s="30"/>
    </row>
    <row r="143" spans="1:15">
      <c r="A143" s="30" t="s">
        <v>6188</v>
      </c>
      <c r="B143" t="s">
        <v>6236</v>
      </c>
      <c r="C143" t="s">
        <v>10141</v>
      </c>
      <c r="D143" t="s">
        <v>9223</v>
      </c>
      <c r="E143" t="s">
        <v>10142</v>
      </c>
      <c r="F143" t="s">
        <v>9198</v>
      </c>
      <c r="H143" t="s">
        <v>9198</v>
      </c>
      <c r="I143" t="s">
        <v>376</v>
      </c>
      <c r="K143" t="s">
        <v>376</v>
      </c>
      <c r="N143" t="s">
        <v>10143</v>
      </c>
      <c r="O143" t="s">
        <v>5967</v>
      </c>
    </row>
    <row r="144" spans="1:15">
      <c r="A144" s="30"/>
    </row>
    <row r="145" spans="1:14">
      <c r="A145" s="30" t="s">
        <v>6188</v>
      </c>
      <c r="B145" t="s">
        <v>6240</v>
      </c>
      <c r="C145" t="s">
        <v>10144</v>
      </c>
      <c r="D145" t="s">
        <v>9198</v>
      </c>
      <c r="E145" t="s">
        <v>9198</v>
      </c>
      <c r="F145" t="s">
        <v>9198</v>
      </c>
      <c r="H145" t="s">
        <v>9198</v>
      </c>
      <c r="I145" t="s">
        <v>376</v>
      </c>
      <c r="K145" t="s">
        <v>376</v>
      </c>
      <c r="N145" t="s">
        <v>10144</v>
      </c>
    </row>
    <row r="146" spans="1:14">
      <c r="A146" s="30"/>
    </row>
    <row r="147" spans="1:14">
      <c r="A147" s="30" t="s">
        <v>6188</v>
      </c>
      <c r="B147" t="s">
        <v>6242</v>
      </c>
      <c r="C147" t="s">
        <v>10145</v>
      </c>
      <c r="D147" t="s">
        <v>9281</v>
      </c>
      <c r="E147" t="s">
        <v>10146</v>
      </c>
      <c r="F147" t="s">
        <v>9198</v>
      </c>
      <c r="H147" t="s">
        <v>9198</v>
      </c>
      <c r="I147" t="s">
        <v>376</v>
      </c>
      <c r="K147" t="s">
        <v>376</v>
      </c>
      <c r="N147" t="s">
        <v>10147</v>
      </c>
    </row>
    <row r="148" spans="1:14">
      <c r="A148" s="30"/>
    </row>
    <row r="149" spans="1:14">
      <c r="A149" s="30" t="s">
        <v>6188</v>
      </c>
      <c r="B149" t="s">
        <v>6244</v>
      </c>
      <c r="C149" t="s">
        <v>9861</v>
      </c>
      <c r="D149" t="s">
        <v>9198</v>
      </c>
      <c r="E149" t="s">
        <v>9198</v>
      </c>
      <c r="F149" t="s">
        <v>9198</v>
      </c>
      <c r="H149" t="s">
        <v>9198</v>
      </c>
      <c r="I149" t="s">
        <v>376</v>
      </c>
      <c r="K149" t="s">
        <v>376</v>
      </c>
      <c r="N149" t="s">
        <v>9861</v>
      </c>
    </row>
    <row r="150" spans="1:14">
      <c r="A150" s="30"/>
    </row>
    <row r="151" spans="1:14">
      <c r="A151" s="30" t="s">
        <v>6188</v>
      </c>
      <c r="B151" t="s">
        <v>9290</v>
      </c>
      <c r="C151" t="s">
        <v>10148</v>
      </c>
      <c r="D151" t="s">
        <v>9198</v>
      </c>
      <c r="E151" t="s">
        <v>9198</v>
      </c>
      <c r="F151" t="s">
        <v>9198</v>
      </c>
      <c r="H151" t="s">
        <v>9198</v>
      </c>
      <c r="I151" t="s">
        <v>376</v>
      </c>
      <c r="K151" t="s">
        <v>376</v>
      </c>
      <c r="N151" t="s">
        <v>10148</v>
      </c>
    </row>
    <row r="152" spans="1:14">
      <c r="A152" s="30"/>
    </row>
    <row r="153" spans="1:14">
      <c r="A153" s="30" t="s">
        <v>6188</v>
      </c>
      <c r="B153" t="s">
        <v>9292</v>
      </c>
      <c r="C153" t="s">
        <v>10149</v>
      </c>
      <c r="D153" t="s">
        <v>9393</v>
      </c>
      <c r="E153" t="s">
        <v>10150</v>
      </c>
      <c r="F153" t="s">
        <v>9198</v>
      </c>
      <c r="H153" t="s">
        <v>9198</v>
      </c>
      <c r="I153" t="s">
        <v>376</v>
      </c>
      <c r="K153" t="s">
        <v>376</v>
      </c>
      <c r="N153" t="s">
        <v>10151</v>
      </c>
    </row>
    <row r="154" spans="1:14">
      <c r="A154" s="30"/>
    </row>
    <row r="155" spans="1:14">
      <c r="A155" s="30" t="s">
        <v>6188</v>
      </c>
      <c r="B155" t="s">
        <v>9294</v>
      </c>
      <c r="C155" t="s">
        <v>10152</v>
      </c>
      <c r="D155" t="s">
        <v>9393</v>
      </c>
      <c r="E155" t="s">
        <v>10150</v>
      </c>
      <c r="F155" t="s">
        <v>9198</v>
      </c>
      <c r="H155" t="s">
        <v>9198</v>
      </c>
      <c r="I155" t="s">
        <v>376</v>
      </c>
      <c r="K155" t="s">
        <v>376</v>
      </c>
      <c r="N155" t="s">
        <v>10153</v>
      </c>
    </row>
    <row r="156" spans="1:14">
      <c r="A156" s="30"/>
    </row>
    <row r="157" spans="1:14">
      <c r="A157" s="30" t="s">
        <v>6188</v>
      </c>
      <c r="B157" t="s">
        <v>9296</v>
      </c>
      <c r="C157" t="s">
        <v>10154</v>
      </c>
      <c r="D157" t="s">
        <v>9393</v>
      </c>
      <c r="E157" t="s">
        <v>10150</v>
      </c>
      <c r="F157" t="s">
        <v>9198</v>
      </c>
      <c r="H157" t="s">
        <v>9198</v>
      </c>
      <c r="I157" t="s">
        <v>376</v>
      </c>
      <c r="K157" t="s">
        <v>376</v>
      </c>
      <c r="N157" t="s">
        <v>10155</v>
      </c>
    </row>
    <row r="158" spans="1:14">
      <c r="A158" s="30"/>
    </row>
    <row r="159" spans="1:14">
      <c r="A159" s="30" t="s">
        <v>6188</v>
      </c>
      <c r="B159" t="s">
        <v>9297</v>
      </c>
      <c r="C159" t="s">
        <v>10156</v>
      </c>
      <c r="D159" t="s">
        <v>9393</v>
      </c>
      <c r="E159" t="s">
        <v>10150</v>
      </c>
      <c r="F159" t="s">
        <v>9198</v>
      </c>
      <c r="H159" t="s">
        <v>9198</v>
      </c>
      <c r="I159" t="s">
        <v>376</v>
      </c>
      <c r="K159" t="s">
        <v>376</v>
      </c>
      <c r="N159" t="s">
        <v>10157</v>
      </c>
    </row>
    <row r="160" spans="1:14">
      <c r="A160" s="30"/>
    </row>
    <row r="161" spans="1:15">
      <c r="A161" s="30" t="s">
        <v>6188</v>
      </c>
      <c r="B161" t="s">
        <v>9299</v>
      </c>
      <c r="C161" t="s">
        <v>376</v>
      </c>
      <c r="D161" t="s">
        <v>9281</v>
      </c>
      <c r="E161" t="s">
        <v>10146</v>
      </c>
      <c r="F161" t="s">
        <v>9198</v>
      </c>
      <c r="H161" t="s">
        <v>9198</v>
      </c>
      <c r="I161" t="s">
        <v>376</v>
      </c>
      <c r="K161" t="s">
        <v>376</v>
      </c>
      <c r="N161" t="s">
        <v>10158</v>
      </c>
    </row>
    <row r="162" spans="1:15">
      <c r="A162" s="30"/>
    </row>
    <row r="163" spans="1:15">
      <c r="A163" s="30" t="s">
        <v>6188</v>
      </c>
      <c r="B163" t="s">
        <v>9302</v>
      </c>
      <c r="C163" t="s">
        <v>10159</v>
      </c>
      <c r="D163" t="s">
        <v>9198</v>
      </c>
      <c r="E163" t="s">
        <v>9198</v>
      </c>
      <c r="F163" t="s">
        <v>9198</v>
      </c>
      <c r="H163" t="s">
        <v>9198</v>
      </c>
      <c r="I163" t="s">
        <v>376</v>
      </c>
      <c r="K163" t="s">
        <v>376</v>
      </c>
      <c r="N163" t="s">
        <v>10159</v>
      </c>
    </row>
    <row r="164" spans="1:15">
      <c r="A164" s="30"/>
    </row>
    <row r="165" spans="1:15">
      <c r="A165" s="30" t="s">
        <v>5968</v>
      </c>
      <c r="B165" t="s">
        <v>9201</v>
      </c>
      <c r="C165" t="s">
        <v>5969</v>
      </c>
      <c r="D165" t="s">
        <v>390</v>
      </c>
      <c r="E165" t="s">
        <v>390</v>
      </c>
      <c r="F165" t="s">
        <v>391</v>
      </c>
      <c r="G165" t="s">
        <v>392</v>
      </c>
      <c r="H165" t="s">
        <v>393</v>
      </c>
      <c r="I165" t="s">
        <v>394</v>
      </c>
      <c r="J165" t="s">
        <v>392</v>
      </c>
      <c r="K165" t="s">
        <v>386</v>
      </c>
      <c r="L165" t="s">
        <v>395</v>
      </c>
      <c r="M165" t="s">
        <v>395</v>
      </c>
      <c r="N165" t="s">
        <v>394</v>
      </c>
      <c r="O165" t="s">
        <v>396</v>
      </c>
    </row>
    <row r="166" spans="1:15">
      <c r="A166" s="30" t="s">
        <v>6188</v>
      </c>
      <c r="C166" t="s">
        <v>10160</v>
      </c>
      <c r="D166" t="s">
        <v>10161</v>
      </c>
      <c r="E166" t="s">
        <v>10162</v>
      </c>
      <c r="F166" t="s">
        <v>9198</v>
      </c>
      <c r="H166" t="s">
        <v>9198</v>
      </c>
      <c r="I166" t="s">
        <v>376</v>
      </c>
      <c r="K166" t="s">
        <v>376</v>
      </c>
      <c r="N166" t="s">
        <v>10163</v>
      </c>
    </row>
    <row r="167" spans="1:15">
      <c r="A167" s="30"/>
    </row>
    <row r="168" spans="1:15">
      <c r="A168" s="30" t="s">
        <v>5968</v>
      </c>
      <c r="B168" t="s">
        <v>9201</v>
      </c>
      <c r="C168" t="s">
        <v>5969</v>
      </c>
      <c r="D168" t="s">
        <v>390</v>
      </c>
      <c r="E168" t="s">
        <v>390</v>
      </c>
      <c r="F168" t="s">
        <v>391</v>
      </c>
      <c r="G168" t="s">
        <v>392</v>
      </c>
      <c r="H168" t="s">
        <v>393</v>
      </c>
      <c r="I168" t="s">
        <v>394</v>
      </c>
      <c r="J168" t="s">
        <v>392</v>
      </c>
      <c r="K168" t="s">
        <v>386</v>
      </c>
      <c r="L168" t="s">
        <v>395</v>
      </c>
      <c r="M168" t="s">
        <v>395</v>
      </c>
      <c r="N168" t="s">
        <v>394</v>
      </c>
      <c r="O168" t="s">
        <v>396</v>
      </c>
    </row>
    <row r="169" spans="1:15">
      <c r="A169" s="30" t="s">
        <v>6269</v>
      </c>
      <c r="B169" t="s">
        <v>6270</v>
      </c>
      <c r="C169" t="s">
        <v>9688</v>
      </c>
      <c r="D169" t="s">
        <v>9281</v>
      </c>
      <c r="E169" t="s">
        <v>10164</v>
      </c>
      <c r="F169" t="s">
        <v>9198</v>
      </c>
      <c r="H169" t="s">
        <v>9198</v>
      </c>
      <c r="I169" t="s">
        <v>376</v>
      </c>
      <c r="K169" t="s">
        <v>376</v>
      </c>
      <c r="N169" t="s">
        <v>10165</v>
      </c>
    </row>
    <row r="170" spans="1:15">
      <c r="A170" s="30"/>
    </row>
    <row r="171" spans="1:15">
      <c r="A171" s="30" t="s">
        <v>5968</v>
      </c>
      <c r="B171" t="s">
        <v>9201</v>
      </c>
      <c r="C171" t="s">
        <v>5969</v>
      </c>
      <c r="D171" t="s">
        <v>390</v>
      </c>
      <c r="E171" t="s">
        <v>390</v>
      </c>
      <c r="F171" t="s">
        <v>391</v>
      </c>
      <c r="G171" t="s">
        <v>392</v>
      </c>
      <c r="H171" t="s">
        <v>393</v>
      </c>
      <c r="I171" t="s">
        <v>394</v>
      </c>
      <c r="J171" t="s">
        <v>392</v>
      </c>
      <c r="K171" t="s">
        <v>386</v>
      </c>
      <c r="L171" t="s">
        <v>395</v>
      </c>
      <c r="M171" t="s">
        <v>395</v>
      </c>
      <c r="N171" t="s">
        <v>394</v>
      </c>
      <c r="O171" t="s">
        <v>396</v>
      </c>
    </row>
    <row r="172" spans="1:15">
      <c r="A172" s="30" t="s">
        <v>6269</v>
      </c>
      <c r="C172" t="s">
        <v>9688</v>
      </c>
      <c r="D172" t="s">
        <v>9281</v>
      </c>
      <c r="E172" t="s">
        <v>10164</v>
      </c>
      <c r="F172" t="s">
        <v>9198</v>
      </c>
      <c r="H172" t="s">
        <v>9198</v>
      </c>
      <c r="I172" t="s">
        <v>376</v>
      </c>
      <c r="K172" t="s">
        <v>376</v>
      </c>
      <c r="N172" t="s">
        <v>10165</v>
      </c>
    </row>
    <row r="173" spans="1:15">
      <c r="A173" s="30"/>
    </row>
    <row r="174" spans="1:15">
      <c r="A174" s="30" t="s">
        <v>5968</v>
      </c>
      <c r="B174" t="s">
        <v>9201</v>
      </c>
      <c r="C174" t="s">
        <v>5969</v>
      </c>
      <c r="D174" t="s">
        <v>390</v>
      </c>
      <c r="E174" t="s">
        <v>390</v>
      </c>
      <c r="F174" t="s">
        <v>391</v>
      </c>
      <c r="G174" t="s">
        <v>392</v>
      </c>
      <c r="H174" t="s">
        <v>393</v>
      </c>
      <c r="I174" t="s">
        <v>394</v>
      </c>
      <c r="J174" t="s">
        <v>392</v>
      </c>
      <c r="K174" t="s">
        <v>386</v>
      </c>
      <c r="L174" t="s">
        <v>395</v>
      </c>
      <c r="M174" t="s">
        <v>395</v>
      </c>
      <c r="N174" t="s">
        <v>394</v>
      </c>
      <c r="O174" t="s">
        <v>396</v>
      </c>
    </row>
    <row r="175" spans="1:15">
      <c r="A175" s="30" t="s">
        <v>910</v>
      </c>
      <c r="B175" t="s">
        <v>9871</v>
      </c>
      <c r="C175" t="s">
        <v>10166</v>
      </c>
      <c r="D175" t="s">
        <v>9374</v>
      </c>
      <c r="E175" t="s">
        <v>10167</v>
      </c>
      <c r="F175" t="s">
        <v>9198</v>
      </c>
      <c r="H175" t="s">
        <v>9198</v>
      </c>
      <c r="I175" t="s">
        <v>376</v>
      </c>
      <c r="K175" t="s">
        <v>376</v>
      </c>
      <c r="N175" t="s">
        <v>10168</v>
      </c>
    </row>
    <row r="176" spans="1:15">
      <c r="A176" s="30"/>
    </row>
    <row r="177" spans="1:15">
      <c r="A177" s="30" t="s">
        <v>5968</v>
      </c>
      <c r="B177" t="s">
        <v>9201</v>
      </c>
      <c r="C177" t="s">
        <v>5969</v>
      </c>
      <c r="D177" t="s">
        <v>390</v>
      </c>
      <c r="E177" t="s">
        <v>390</v>
      </c>
      <c r="F177" t="s">
        <v>391</v>
      </c>
      <c r="G177" t="s">
        <v>392</v>
      </c>
      <c r="H177" t="s">
        <v>393</v>
      </c>
      <c r="I177" t="s">
        <v>394</v>
      </c>
      <c r="J177" t="s">
        <v>392</v>
      </c>
      <c r="K177" t="s">
        <v>386</v>
      </c>
      <c r="L177" t="s">
        <v>395</v>
      </c>
      <c r="M177" t="s">
        <v>395</v>
      </c>
      <c r="N177" t="s">
        <v>394</v>
      </c>
      <c r="O177" t="s">
        <v>396</v>
      </c>
    </row>
    <row r="178" spans="1:15">
      <c r="A178" s="30" t="s">
        <v>910</v>
      </c>
      <c r="C178" t="s">
        <v>10166</v>
      </c>
      <c r="D178" t="s">
        <v>9374</v>
      </c>
      <c r="E178" t="s">
        <v>10167</v>
      </c>
      <c r="F178" t="s">
        <v>9198</v>
      </c>
      <c r="H178" t="s">
        <v>9198</v>
      </c>
      <c r="I178" t="s">
        <v>376</v>
      </c>
      <c r="K178" t="s">
        <v>376</v>
      </c>
      <c r="N178" t="s">
        <v>10168</v>
      </c>
    </row>
    <row r="179" spans="1:15">
      <c r="A179" s="30"/>
    </row>
    <row r="180" spans="1:15">
      <c r="A180" s="30" t="s">
        <v>5968</v>
      </c>
      <c r="B180" t="s">
        <v>9201</v>
      </c>
      <c r="C180" t="s">
        <v>5969</v>
      </c>
      <c r="D180" t="s">
        <v>390</v>
      </c>
      <c r="E180" t="s">
        <v>390</v>
      </c>
      <c r="F180" t="s">
        <v>391</v>
      </c>
      <c r="G180" t="s">
        <v>392</v>
      </c>
      <c r="H180" t="s">
        <v>393</v>
      </c>
      <c r="I180" t="s">
        <v>394</v>
      </c>
      <c r="J180" t="s">
        <v>392</v>
      </c>
      <c r="K180" t="s">
        <v>386</v>
      </c>
      <c r="L180" t="s">
        <v>395</v>
      </c>
      <c r="M180" t="s">
        <v>395</v>
      </c>
      <c r="N180" t="s">
        <v>394</v>
      </c>
      <c r="O180" t="s">
        <v>396</v>
      </c>
    </row>
    <row r="181" spans="1:15">
      <c r="A181" s="30" t="s">
        <v>6283</v>
      </c>
      <c r="B181" t="s">
        <v>10169</v>
      </c>
      <c r="C181" t="s">
        <v>376</v>
      </c>
      <c r="D181" t="s">
        <v>9363</v>
      </c>
      <c r="E181" t="s">
        <v>10170</v>
      </c>
      <c r="F181" t="s">
        <v>9198</v>
      </c>
      <c r="H181" t="s">
        <v>9198</v>
      </c>
      <c r="I181" t="s">
        <v>376</v>
      </c>
      <c r="K181" t="s">
        <v>376</v>
      </c>
      <c r="N181" t="s">
        <v>10171</v>
      </c>
      <c r="O181">
        <v>0</v>
      </c>
    </row>
    <row r="182" spans="1:15">
      <c r="A182" s="30"/>
    </row>
    <row r="183" spans="1:15">
      <c r="A183" s="30" t="s">
        <v>6283</v>
      </c>
      <c r="B183" t="s">
        <v>10172</v>
      </c>
      <c r="C183" t="s">
        <v>376</v>
      </c>
      <c r="D183" t="s">
        <v>9363</v>
      </c>
      <c r="E183" t="s">
        <v>9562</v>
      </c>
      <c r="F183" t="s">
        <v>9198</v>
      </c>
      <c r="H183" t="s">
        <v>9198</v>
      </c>
      <c r="I183" t="s">
        <v>376</v>
      </c>
      <c r="K183" t="s">
        <v>376</v>
      </c>
      <c r="N183" t="s">
        <v>10173</v>
      </c>
      <c r="O183">
        <v>0</v>
      </c>
    </row>
    <row r="184" spans="1:15">
      <c r="A184" s="30"/>
    </row>
    <row r="185" spans="1:15">
      <c r="A185" s="30" t="s">
        <v>6283</v>
      </c>
      <c r="B185" t="s">
        <v>10174</v>
      </c>
      <c r="C185" t="s">
        <v>10106</v>
      </c>
      <c r="D185" t="s">
        <v>9281</v>
      </c>
      <c r="E185" t="s">
        <v>9960</v>
      </c>
      <c r="F185" t="s">
        <v>9198</v>
      </c>
      <c r="H185" t="s">
        <v>9198</v>
      </c>
      <c r="I185" t="s">
        <v>376</v>
      </c>
      <c r="K185" t="s">
        <v>376</v>
      </c>
      <c r="N185" t="s">
        <v>10175</v>
      </c>
    </row>
    <row r="186" spans="1:15">
      <c r="A186" s="30"/>
    </row>
    <row r="187" spans="1:15">
      <c r="A187" s="30" t="s">
        <v>6283</v>
      </c>
      <c r="B187" t="s">
        <v>9875</v>
      </c>
      <c r="C187" t="s">
        <v>376</v>
      </c>
      <c r="D187" t="s">
        <v>9363</v>
      </c>
      <c r="E187" t="s">
        <v>10176</v>
      </c>
      <c r="F187" t="s">
        <v>9198</v>
      </c>
      <c r="H187" t="s">
        <v>9198</v>
      </c>
      <c r="I187" t="s">
        <v>376</v>
      </c>
      <c r="K187" t="s">
        <v>376</v>
      </c>
      <c r="N187" t="s">
        <v>10177</v>
      </c>
    </row>
    <row r="188" spans="1:15">
      <c r="A188" s="30"/>
    </row>
    <row r="189" spans="1:15">
      <c r="A189" s="30" t="s">
        <v>5968</v>
      </c>
      <c r="B189" t="s">
        <v>9201</v>
      </c>
      <c r="C189" t="s">
        <v>5969</v>
      </c>
      <c r="D189" t="s">
        <v>390</v>
      </c>
      <c r="E189" t="s">
        <v>390</v>
      </c>
      <c r="F189" t="s">
        <v>391</v>
      </c>
      <c r="G189" t="s">
        <v>392</v>
      </c>
      <c r="H189" t="s">
        <v>393</v>
      </c>
      <c r="I189" t="s">
        <v>394</v>
      </c>
      <c r="J189" t="s">
        <v>392</v>
      </c>
      <c r="K189" t="s">
        <v>386</v>
      </c>
      <c r="L189" t="s">
        <v>395</v>
      </c>
      <c r="M189" t="s">
        <v>395</v>
      </c>
      <c r="N189" t="s">
        <v>394</v>
      </c>
      <c r="O189" t="s">
        <v>396</v>
      </c>
    </row>
    <row r="190" spans="1:15">
      <c r="A190" s="30" t="s">
        <v>6283</v>
      </c>
      <c r="C190" t="s">
        <v>10106</v>
      </c>
      <c r="D190" t="s">
        <v>10178</v>
      </c>
      <c r="E190" t="s">
        <v>10179</v>
      </c>
      <c r="F190" t="s">
        <v>9198</v>
      </c>
      <c r="H190" t="s">
        <v>9198</v>
      </c>
      <c r="I190" t="s">
        <v>376</v>
      </c>
      <c r="K190" t="s">
        <v>376</v>
      </c>
      <c r="N190" t="s">
        <v>10180</v>
      </c>
    </row>
    <row r="191" spans="1:15">
      <c r="A191" s="30"/>
    </row>
    <row r="192" spans="1:15">
      <c r="A192" s="30" t="s">
        <v>5968</v>
      </c>
      <c r="B192" t="s">
        <v>9201</v>
      </c>
      <c r="C192" t="s">
        <v>5969</v>
      </c>
      <c r="D192" t="s">
        <v>390</v>
      </c>
      <c r="E192" t="s">
        <v>390</v>
      </c>
      <c r="F192" t="s">
        <v>391</v>
      </c>
      <c r="G192" t="s">
        <v>392</v>
      </c>
      <c r="H192" t="s">
        <v>393</v>
      </c>
      <c r="I192" t="s">
        <v>394</v>
      </c>
      <c r="J192" t="s">
        <v>392</v>
      </c>
      <c r="K192" t="s">
        <v>386</v>
      </c>
      <c r="L192" t="s">
        <v>395</v>
      </c>
      <c r="M192" t="s">
        <v>395</v>
      </c>
      <c r="N192" t="s">
        <v>394</v>
      </c>
      <c r="O192" t="s">
        <v>396</v>
      </c>
    </row>
    <row r="193" spans="1:15">
      <c r="A193" s="30" t="s">
        <v>6298</v>
      </c>
      <c r="B193" t="s">
        <v>6299</v>
      </c>
      <c r="C193" t="s">
        <v>10181</v>
      </c>
      <c r="D193" t="s">
        <v>9198</v>
      </c>
      <c r="E193" t="s">
        <v>9198</v>
      </c>
      <c r="F193" t="s">
        <v>9198</v>
      </c>
      <c r="H193" t="s">
        <v>9198</v>
      </c>
      <c r="I193" t="s">
        <v>376</v>
      </c>
      <c r="K193" t="s">
        <v>376</v>
      </c>
      <c r="N193" t="s">
        <v>10182</v>
      </c>
      <c r="O193" t="s">
        <v>377</v>
      </c>
    </row>
    <row r="194" spans="1:15">
      <c r="A194" s="30"/>
    </row>
    <row r="195" spans="1:15">
      <c r="A195" s="30" t="s">
        <v>6298</v>
      </c>
      <c r="B195" t="s">
        <v>6301</v>
      </c>
      <c r="C195" t="s">
        <v>10183</v>
      </c>
      <c r="D195" t="s">
        <v>9198</v>
      </c>
      <c r="E195" t="s">
        <v>9198</v>
      </c>
      <c r="F195" t="s">
        <v>9198</v>
      </c>
      <c r="H195" t="s">
        <v>9198</v>
      </c>
      <c r="I195" t="s">
        <v>10184</v>
      </c>
      <c r="K195" t="s">
        <v>9889</v>
      </c>
      <c r="N195" t="s">
        <v>10185</v>
      </c>
      <c r="O195" t="s">
        <v>377</v>
      </c>
    </row>
    <row r="196" spans="1:15">
      <c r="A196" s="30"/>
    </row>
    <row r="197" spans="1:15">
      <c r="A197" s="30" t="s">
        <v>6298</v>
      </c>
      <c r="B197" t="s">
        <v>6304</v>
      </c>
      <c r="C197" t="s">
        <v>10186</v>
      </c>
      <c r="D197" t="s">
        <v>9198</v>
      </c>
      <c r="E197" t="s">
        <v>9198</v>
      </c>
      <c r="F197" t="s">
        <v>9198</v>
      </c>
      <c r="H197" t="s">
        <v>9198</v>
      </c>
      <c r="I197" t="s">
        <v>10187</v>
      </c>
      <c r="K197" t="s">
        <v>376</v>
      </c>
      <c r="N197" t="s">
        <v>10188</v>
      </c>
      <c r="O197" t="s">
        <v>377</v>
      </c>
    </row>
    <row r="198" spans="1:15">
      <c r="A198" s="30"/>
    </row>
    <row r="199" spans="1:15">
      <c r="A199" s="30" t="s">
        <v>10045</v>
      </c>
      <c r="B199" t="s">
        <v>9172</v>
      </c>
      <c r="C199" t="s">
        <v>9485</v>
      </c>
      <c r="E199" t="s">
        <v>336</v>
      </c>
      <c r="F199" t="s">
        <v>10046</v>
      </c>
      <c r="G199" t="s">
        <v>338</v>
      </c>
      <c r="H199" s="13">
        <v>45713</v>
      </c>
      <c r="I199" t="s">
        <v>624</v>
      </c>
    </row>
    <row r="200" spans="1:15">
      <c r="A200" s="30"/>
      <c r="E200" t="s">
        <v>340</v>
      </c>
      <c r="F200" t="s">
        <v>341</v>
      </c>
      <c r="I200" t="s">
        <v>342</v>
      </c>
      <c r="J200" t="s">
        <v>343</v>
      </c>
      <c r="N200" t="s">
        <v>344</v>
      </c>
    </row>
    <row r="201" spans="1:15">
      <c r="A201" s="30"/>
      <c r="C201" t="s">
        <v>354</v>
      </c>
      <c r="D201" t="s">
        <v>347</v>
      </c>
      <c r="E201" t="s">
        <v>347</v>
      </c>
      <c r="F201" t="s">
        <v>348</v>
      </c>
      <c r="G201" t="s">
        <v>349</v>
      </c>
      <c r="H201" t="s">
        <v>350</v>
      </c>
      <c r="I201" t="s">
        <v>351</v>
      </c>
      <c r="J201" t="s">
        <v>349</v>
      </c>
      <c r="K201" t="s">
        <v>351</v>
      </c>
      <c r="L201" t="s">
        <v>352</v>
      </c>
      <c r="M201" t="s">
        <v>353</v>
      </c>
      <c r="N201" t="s">
        <v>354</v>
      </c>
    </row>
    <row r="202" spans="1:15">
      <c r="A202" s="30"/>
      <c r="C202" t="s">
        <v>355</v>
      </c>
      <c r="D202" t="s">
        <v>356</v>
      </c>
      <c r="E202" t="s">
        <v>357</v>
      </c>
      <c r="F202" t="s">
        <v>358</v>
      </c>
      <c r="H202" t="s">
        <v>359</v>
      </c>
      <c r="I202" t="s">
        <v>360</v>
      </c>
      <c r="K202" t="s">
        <v>361</v>
      </c>
      <c r="L202" t="s">
        <v>362</v>
      </c>
      <c r="M202" t="s">
        <v>362</v>
      </c>
      <c r="N202" t="s">
        <v>363</v>
      </c>
      <c r="O202" t="s">
        <v>364</v>
      </c>
    </row>
    <row r="203" spans="1:15">
      <c r="A203" s="30" t="s">
        <v>365</v>
      </c>
      <c r="B203" t="s">
        <v>5963</v>
      </c>
      <c r="C203" t="s">
        <v>368</v>
      </c>
      <c r="D203" t="s">
        <v>369</v>
      </c>
      <c r="E203" t="s">
        <v>370</v>
      </c>
      <c r="F203" t="s">
        <v>368</v>
      </c>
      <c r="H203" t="s">
        <v>368</v>
      </c>
      <c r="I203" t="s">
        <v>368</v>
      </c>
      <c r="K203" t="s">
        <v>368</v>
      </c>
    </row>
    <row r="204" spans="1:15">
      <c r="A204" s="30"/>
    </row>
    <row r="205" spans="1:15">
      <c r="A205" s="30"/>
    </row>
    <row r="206" spans="1:15">
      <c r="A206" s="30" t="s">
        <v>6298</v>
      </c>
      <c r="B206" t="s">
        <v>6306</v>
      </c>
      <c r="C206" t="s">
        <v>10189</v>
      </c>
      <c r="D206" t="s">
        <v>9198</v>
      </c>
      <c r="E206" t="s">
        <v>9198</v>
      </c>
      <c r="F206" t="s">
        <v>9198</v>
      </c>
      <c r="H206" t="s">
        <v>9198</v>
      </c>
      <c r="I206" t="s">
        <v>9626</v>
      </c>
      <c r="K206" t="s">
        <v>376</v>
      </c>
      <c r="N206" t="s">
        <v>10190</v>
      </c>
      <c r="O206" t="s">
        <v>377</v>
      </c>
    </row>
    <row r="207" spans="1:15">
      <c r="A207" s="30"/>
    </row>
    <row r="208" spans="1:15">
      <c r="A208" s="30" t="s">
        <v>6298</v>
      </c>
      <c r="B208" t="s">
        <v>9629</v>
      </c>
      <c r="C208" t="s">
        <v>376</v>
      </c>
      <c r="D208" t="s">
        <v>9198</v>
      </c>
      <c r="E208" t="s">
        <v>9198</v>
      </c>
      <c r="F208" t="s">
        <v>9198</v>
      </c>
      <c r="H208" t="s">
        <v>9198</v>
      </c>
      <c r="I208" t="s">
        <v>10187</v>
      </c>
      <c r="K208" t="s">
        <v>376</v>
      </c>
      <c r="N208" t="s">
        <v>10187</v>
      </c>
      <c r="O208" t="s">
        <v>377</v>
      </c>
    </row>
    <row r="209" spans="1:15">
      <c r="A209" s="30"/>
    </row>
    <row r="210" spans="1:15">
      <c r="A210" s="30" t="s">
        <v>6298</v>
      </c>
      <c r="B210" t="s">
        <v>6309</v>
      </c>
      <c r="C210" t="s">
        <v>10191</v>
      </c>
      <c r="D210" t="s">
        <v>9198</v>
      </c>
      <c r="E210" t="s">
        <v>9198</v>
      </c>
      <c r="F210" t="s">
        <v>9198</v>
      </c>
      <c r="H210" t="s">
        <v>9198</v>
      </c>
      <c r="I210" t="s">
        <v>9621</v>
      </c>
      <c r="K210" t="s">
        <v>9887</v>
      </c>
      <c r="N210" t="s">
        <v>10192</v>
      </c>
      <c r="O210" t="s">
        <v>377</v>
      </c>
    </row>
    <row r="211" spans="1:15">
      <c r="A211" s="30"/>
    </row>
    <row r="212" spans="1:15">
      <c r="A212" s="30" t="s">
        <v>6298</v>
      </c>
      <c r="B212" t="s">
        <v>6312</v>
      </c>
      <c r="C212" t="s">
        <v>10193</v>
      </c>
      <c r="D212" t="s">
        <v>9198</v>
      </c>
      <c r="E212" t="s">
        <v>9198</v>
      </c>
      <c r="F212" t="s">
        <v>9198</v>
      </c>
      <c r="H212" t="s">
        <v>9198</v>
      </c>
      <c r="I212" t="s">
        <v>9894</v>
      </c>
      <c r="K212" t="s">
        <v>376</v>
      </c>
      <c r="N212" t="s">
        <v>10194</v>
      </c>
      <c r="O212" t="s">
        <v>377</v>
      </c>
    </row>
    <row r="213" spans="1:15">
      <c r="A213" s="30"/>
    </row>
    <row r="214" spans="1:15">
      <c r="A214" s="30" t="s">
        <v>6298</v>
      </c>
      <c r="B214" t="s">
        <v>6314</v>
      </c>
      <c r="C214" t="s">
        <v>10195</v>
      </c>
      <c r="D214" t="s">
        <v>9198</v>
      </c>
      <c r="E214" t="s">
        <v>9198</v>
      </c>
      <c r="F214" t="s">
        <v>9198</v>
      </c>
      <c r="H214" t="s">
        <v>9198</v>
      </c>
      <c r="I214" t="s">
        <v>9621</v>
      </c>
      <c r="K214" t="s">
        <v>376</v>
      </c>
      <c r="N214" t="s">
        <v>10196</v>
      </c>
      <c r="O214" t="s">
        <v>377</v>
      </c>
    </row>
    <row r="215" spans="1:15">
      <c r="A215" s="30"/>
    </row>
    <row r="216" spans="1:15">
      <c r="A216" s="30" t="s">
        <v>6298</v>
      </c>
      <c r="B216" t="s">
        <v>6317</v>
      </c>
      <c r="C216" t="s">
        <v>376</v>
      </c>
      <c r="D216" t="s">
        <v>9198</v>
      </c>
      <c r="E216" t="s">
        <v>9198</v>
      </c>
      <c r="F216" t="s">
        <v>9198</v>
      </c>
      <c r="H216" t="s">
        <v>9198</v>
      </c>
      <c r="I216" t="s">
        <v>9633</v>
      </c>
      <c r="K216" t="s">
        <v>376</v>
      </c>
      <c r="N216" t="s">
        <v>9633</v>
      </c>
      <c r="O216" t="s">
        <v>377</v>
      </c>
    </row>
    <row r="217" spans="1:15">
      <c r="A217" s="30"/>
    </row>
    <row r="218" spans="1:15">
      <c r="A218" s="30" t="s">
        <v>6298</v>
      </c>
      <c r="B218" t="s">
        <v>6319</v>
      </c>
      <c r="C218" t="s">
        <v>10197</v>
      </c>
      <c r="D218" t="s">
        <v>9198</v>
      </c>
      <c r="E218" t="s">
        <v>9198</v>
      </c>
      <c r="F218" t="s">
        <v>9198</v>
      </c>
      <c r="H218" t="s">
        <v>9198</v>
      </c>
      <c r="I218" t="s">
        <v>9632</v>
      </c>
      <c r="K218" t="s">
        <v>9898</v>
      </c>
      <c r="N218" t="s">
        <v>10198</v>
      </c>
      <c r="O218" t="s">
        <v>377</v>
      </c>
    </row>
    <row r="219" spans="1:15">
      <c r="A219" s="30"/>
    </row>
    <row r="220" spans="1:15">
      <c r="A220" s="30" t="s">
        <v>6298</v>
      </c>
      <c r="B220" t="s">
        <v>6322</v>
      </c>
      <c r="C220" t="s">
        <v>10199</v>
      </c>
      <c r="D220" t="s">
        <v>9198</v>
      </c>
      <c r="E220" t="s">
        <v>9198</v>
      </c>
      <c r="F220" t="s">
        <v>9198</v>
      </c>
      <c r="H220" t="s">
        <v>9198</v>
      </c>
      <c r="I220" t="s">
        <v>9632</v>
      </c>
      <c r="K220" t="s">
        <v>376</v>
      </c>
      <c r="N220" t="s">
        <v>10200</v>
      </c>
      <c r="O220" t="s">
        <v>377</v>
      </c>
    </row>
    <row r="221" spans="1:15">
      <c r="A221" s="30"/>
    </row>
    <row r="222" spans="1:15">
      <c r="A222" s="30" t="s">
        <v>6298</v>
      </c>
      <c r="B222" t="s">
        <v>6325</v>
      </c>
      <c r="C222" t="s">
        <v>10201</v>
      </c>
      <c r="D222" t="s">
        <v>9198</v>
      </c>
      <c r="E222" t="s">
        <v>9198</v>
      </c>
      <c r="F222" t="s">
        <v>9198</v>
      </c>
      <c r="H222" t="s">
        <v>9198</v>
      </c>
      <c r="I222" t="s">
        <v>9900</v>
      </c>
      <c r="K222" t="s">
        <v>376</v>
      </c>
      <c r="N222" t="s">
        <v>10202</v>
      </c>
      <c r="O222" t="s">
        <v>377</v>
      </c>
    </row>
    <row r="223" spans="1:15">
      <c r="A223" s="30"/>
    </row>
    <row r="224" spans="1:15">
      <c r="A224" s="30" t="s">
        <v>6298</v>
      </c>
      <c r="B224" t="s">
        <v>6328</v>
      </c>
      <c r="C224" t="s">
        <v>10203</v>
      </c>
      <c r="D224" t="s">
        <v>9198</v>
      </c>
      <c r="E224" t="s">
        <v>9198</v>
      </c>
      <c r="F224" t="s">
        <v>9198</v>
      </c>
      <c r="H224" t="s">
        <v>9198</v>
      </c>
      <c r="I224" t="s">
        <v>9894</v>
      </c>
      <c r="K224" t="s">
        <v>376</v>
      </c>
      <c r="N224" t="s">
        <v>10204</v>
      </c>
      <c r="O224" t="s">
        <v>377</v>
      </c>
    </row>
    <row r="225" spans="1:15">
      <c r="A225" s="30"/>
    </row>
    <row r="226" spans="1:15">
      <c r="A226" s="30" t="s">
        <v>6298</v>
      </c>
      <c r="B226" t="s">
        <v>6330</v>
      </c>
      <c r="C226" t="s">
        <v>10205</v>
      </c>
      <c r="D226" t="s">
        <v>9198</v>
      </c>
      <c r="E226" t="s">
        <v>9198</v>
      </c>
      <c r="F226" t="s">
        <v>9198</v>
      </c>
      <c r="H226" t="s">
        <v>9198</v>
      </c>
      <c r="I226" t="s">
        <v>9640</v>
      </c>
      <c r="K226" t="s">
        <v>9904</v>
      </c>
      <c r="N226" t="s">
        <v>10206</v>
      </c>
      <c r="O226" t="s">
        <v>377</v>
      </c>
    </row>
    <row r="227" spans="1:15">
      <c r="A227" s="30"/>
    </row>
    <row r="228" spans="1:15">
      <c r="A228" s="30" t="s">
        <v>6298</v>
      </c>
      <c r="B228" t="s">
        <v>6333</v>
      </c>
      <c r="C228" t="s">
        <v>376</v>
      </c>
      <c r="D228" t="s">
        <v>9198</v>
      </c>
      <c r="E228" t="s">
        <v>9198</v>
      </c>
      <c r="F228" t="s">
        <v>9198</v>
      </c>
      <c r="H228" t="s">
        <v>9198</v>
      </c>
      <c r="I228" t="s">
        <v>9906</v>
      </c>
      <c r="K228" t="s">
        <v>376</v>
      </c>
      <c r="N228" t="s">
        <v>9906</v>
      </c>
      <c r="O228" t="s">
        <v>377</v>
      </c>
    </row>
    <row r="229" spans="1:15">
      <c r="A229" s="30"/>
    </row>
    <row r="230" spans="1:15">
      <c r="A230" s="30" t="s">
        <v>6298</v>
      </c>
      <c r="B230" t="s">
        <v>6335</v>
      </c>
      <c r="C230" t="s">
        <v>376</v>
      </c>
      <c r="D230" t="s">
        <v>9198</v>
      </c>
      <c r="E230" t="s">
        <v>9198</v>
      </c>
      <c r="F230" t="s">
        <v>9198</v>
      </c>
      <c r="H230" t="s">
        <v>9198</v>
      </c>
      <c r="I230" t="s">
        <v>9909</v>
      </c>
      <c r="K230" t="s">
        <v>376</v>
      </c>
      <c r="N230" t="s">
        <v>9909</v>
      </c>
      <c r="O230" t="s">
        <v>377</v>
      </c>
    </row>
    <row r="231" spans="1:15">
      <c r="A231" s="30"/>
    </row>
    <row r="232" spans="1:15">
      <c r="A232" s="30" t="s">
        <v>6298</v>
      </c>
      <c r="B232" t="s">
        <v>6337</v>
      </c>
      <c r="C232" t="s">
        <v>376</v>
      </c>
      <c r="D232" t="s">
        <v>9198</v>
      </c>
      <c r="E232" t="s">
        <v>9198</v>
      </c>
      <c r="F232" t="s">
        <v>9198</v>
      </c>
      <c r="H232" t="s">
        <v>9198</v>
      </c>
      <c r="I232" t="s">
        <v>10207</v>
      </c>
      <c r="K232" t="s">
        <v>376</v>
      </c>
      <c r="N232" t="s">
        <v>10208</v>
      </c>
      <c r="O232" t="s">
        <v>377</v>
      </c>
    </row>
    <row r="233" spans="1:15">
      <c r="A233" s="30"/>
    </row>
    <row r="234" spans="1:15">
      <c r="A234" s="30" t="s">
        <v>6298</v>
      </c>
      <c r="B234" t="s">
        <v>6339</v>
      </c>
      <c r="C234" t="s">
        <v>10209</v>
      </c>
      <c r="D234" t="s">
        <v>9198</v>
      </c>
      <c r="E234" t="s">
        <v>9198</v>
      </c>
      <c r="F234" t="s">
        <v>9198</v>
      </c>
      <c r="H234" t="s">
        <v>9198</v>
      </c>
      <c r="I234" t="s">
        <v>10210</v>
      </c>
      <c r="K234" t="s">
        <v>376</v>
      </c>
      <c r="N234" t="s">
        <v>10211</v>
      </c>
      <c r="O234" t="s">
        <v>377</v>
      </c>
    </row>
    <row r="235" spans="1:15">
      <c r="A235" s="30"/>
    </row>
    <row r="236" spans="1:15">
      <c r="A236" s="30" t="s">
        <v>6298</v>
      </c>
      <c r="B236" t="s">
        <v>6341</v>
      </c>
      <c r="C236" t="s">
        <v>10212</v>
      </c>
      <c r="D236" t="s">
        <v>9198</v>
      </c>
      <c r="E236" t="s">
        <v>9198</v>
      </c>
      <c r="F236" t="s">
        <v>9198</v>
      </c>
      <c r="H236" t="s">
        <v>9198</v>
      </c>
      <c r="I236" t="s">
        <v>9626</v>
      </c>
      <c r="K236" t="s">
        <v>9891</v>
      </c>
      <c r="N236" t="s">
        <v>10213</v>
      </c>
      <c r="O236" t="s">
        <v>377</v>
      </c>
    </row>
    <row r="237" spans="1:15">
      <c r="A237" s="30"/>
    </row>
    <row r="238" spans="1:15">
      <c r="A238" s="30" t="s">
        <v>6298</v>
      </c>
      <c r="B238" t="s">
        <v>6344</v>
      </c>
      <c r="C238" t="s">
        <v>376</v>
      </c>
      <c r="D238" t="s">
        <v>9198</v>
      </c>
      <c r="E238" t="s">
        <v>9198</v>
      </c>
      <c r="F238" t="s">
        <v>9198</v>
      </c>
      <c r="H238" t="s">
        <v>9198</v>
      </c>
      <c r="I238" t="s">
        <v>10214</v>
      </c>
      <c r="K238" t="s">
        <v>376</v>
      </c>
      <c r="N238" t="s">
        <v>10214</v>
      </c>
      <c r="O238" t="s">
        <v>377</v>
      </c>
    </row>
    <row r="239" spans="1:15">
      <c r="A239" s="30"/>
    </row>
    <row r="240" spans="1:15">
      <c r="A240" s="30" t="s">
        <v>6298</v>
      </c>
      <c r="B240" t="s">
        <v>6346</v>
      </c>
      <c r="C240" t="s">
        <v>376</v>
      </c>
      <c r="D240" t="s">
        <v>9198</v>
      </c>
      <c r="E240" t="s">
        <v>9198</v>
      </c>
      <c r="F240" t="s">
        <v>9198</v>
      </c>
      <c r="H240" t="s">
        <v>9198</v>
      </c>
      <c r="I240" t="s">
        <v>9782</v>
      </c>
      <c r="K240" t="s">
        <v>376</v>
      </c>
      <c r="N240" t="s">
        <v>9782</v>
      </c>
    </row>
    <row r="241" spans="1:15">
      <c r="A241" s="30"/>
    </row>
    <row r="242" spans="1:15">
      <c r="A242" s="30" t="s">
        <v>6298</v>
      </c>
      <c r="B242" t="s">
        <v>6349</v>
      </c>
      <c r="C242" t="s">
        <v>10215</v>
      </c>
      <c r="D242" t="s">
        <v>9198</v>
      </c>
      <c r="E242" t="s">
        <v>9198</v>
      </c>
      <c r="F242" t="s">
        <v>9198</v>
      </c>
      <c r="H242" t="s">
        <v>9198</v>
      </c>
      <c r="I242" t="s">
        <v>10216</v>
      </c>
      <c r="K242" t="s">
        <v>376</v>
      </c>
      <c r="N242" t="s">
        <v>10217</v>
      </c>
      <c r="O242" t="s">
        <v>377</v>
      </c>
    </row>
    <row r="243" spans="1:15">
      <c r="A243" s="30"/>
    </row>
    <row r="244" spans="1:15">
      <c r="A244" s="30" t="s">
        <v>6298</v>
      </c>
      <c r="B244" t="s">
        <v>6351</v>
      </c>
      <c r="C244" t="s">
        <v>9644</v>
      </c>
      <c r="D244" t="s">
        <v>9198</v>
      </c>
      <c r="E244" t="s">
        <v>9198</v>
      </c>
      <c r="F244" t="s">
        <v>9198</v>
      </c>
      <c r="H244" t="s">
        <v>9198</v>
      </c>
      <c r="I244" t="s">
        <v>9924</v>
      </c>
      <c r="K244" t="s">
        <v>376</v>
      </c>
      <c r="N244" t="s">
        <v>10218</v>
      </c>
      <c r="O244" t="s">
        <v>377</v>
      </c>
    </row>
    <row r="245" spans="1:15">
      <c r="A245" s="30"/>
    </row>
    <row r="246" spans="1:15">
      <c r="A246" s="30" t="s">
        <v>6298</v>
      </c>
      <c r="B246" t="s">
        <v>6354</v>
      </c>
      <c r="C246" t="s">
        <v>10219</v>
      </c>
      <c r="D246" t="s">
        <v>9198</v>
      </c>
      <c r="E246" t="s">
        <v>9198</v>
      </c>
      <c r="F246" t="s">
        <v>9198</v>
      </c>
      <c r="H246" t="s">
        <v>9198</v>
      </c>
      <c r="I246" t="s">
        <v>9924</v>
      </c>
      <c r="K246" t="s">
        <v>376</v>
      </c>
      <c r="N246" t="s">
        <v>10220</v>
      </c>
      <c r="O246" t="s">
        <v>377</v>
      </c>
    </row>
    <row r="247" spans="1:15">
      <c r="A247" s="30"/>
    </row>
    <row r="248" spans="1:15">
      <c r="A248" s="30" t="s">
        <v>6298</v>
      </c>
      <c r="B248" t="s">
        <v>6356</v>
      </c>
      <c r="C248" t="s">
        <v>376</v>
      </c>
      <c r="D248" t="s">
        <v>9198</v>
      </c>
      <c r="E248" t="s">
        <v>9198</v>
      </c>
      <c r="F248" t="s">
        <v>9198</v>
      </c>
      <c r="H248" t="s">
        <v>9198</v>
      </c>
      <c r="I248" t="s">
        <v>10221</v>
      </c>
      <c r="K248" t="s">
        <v>376</v>
      </c>
      <c r="N248" t="s">
        <v>10221</v>
      </c>
      <c r="O248" t="s">
        <v>377</v>
      </c>
    </row>
    <row r="249" spans="1:15">
      <c r="A249" s="30"/>
    </row>
    <row r="250" spans="1:15">
      <c r="A250" s="30" t="s">
        <v>6298</v>
      </c>
      <c r="B250" t="s">
        <v>6358</v>
      </c>
      <c r="C250" t="s">
        <v>9647</v>
      </c>
      <c r="D250" t="s">
        <v>9198</v>
      </c>
      <c r="E250" t="s">
        <v>9198</v>
      </c>
      <c r="F250" t="s">
        <v>9198</v>
      </c>
      <c r="H250" t="s">
        <v>9198</v>
      </c>
      <c r="I250" t="s">
        <v>9642</v>
      </c>
      <c r="K250" t="s">
        <v>9930</v>
      </c>
      <c r="N250" t="s">
        <v>10222</v>
      </c>
      <c r="O250" t="s">
        <v>377</v>
      </c>
    </row>
    <row r="251" spans="1:15">
      <c r="A251" s="30"/>
    </row>
    <row r="252" spans="1:15">
      <c r="A252" s="30" t="s">
        <v>6298</v>
      </c>
      <c r="B252" t="s">
        <v>6359</v>
      </c>
      <c r="C252" t="s">
        <v>376</v>
      </c>
      <c r="D252" t="s">
        <v>9198</v>
      </c>
      <c r="E252" t="s">
        <v>9198</v>
      </c>
      <c r="F252" t="s">
        <v>9198</v>
      </c>
      <c r="H252" t="s">
        <v>9198</v>
      </c>
      <c r="I252" t="s">
        <v>10223</v>
      </c>
      <c r="K252" t="s">
        <v>376</v>
      </c>
      <c r="N252" t="s">
        <v>10223</v>
      </c>
      <c r="O252" t="s">
        <v>377</v>
      </c>
    </row>
    <row r="253" spans="1:15">
      <c r="A253" s="30"/>
    </row>
    <row r="254" spans="1:15">
      <c r="A254" s="30" t="s">
        <v>6298</v>
      </c>
      <c r="B254" t="s">
        <v>6361</v>
      </c>
      <c r="C254" t="s">
        <v>376</v>
      </c>
      <c r="D254" t="s">
        <v>9198</v>
      </c>
      <c r="E254" t="s">
        <v>9198</v>
      </c>
      <c r="F254" t="s">
        <v>9198</v>
      </c>
      <c r="H254" t="s">
        <v>9198</v>
      </c>
      <c r="I254" t="s">
        <v>9924</v>
      </c>
      <c r="K254" t="s">
        <v>376</v>
      </c>
      <c r="N254" t="s">
        <v>9924</v>
      </c>
      <c r="O254" t="s">
        <v>377</v>
      </c>
    </row>
    <row r="255" spans="1:15">
      <c r="A255" s="30"/>
    </row>
    <row r="256" spans="1:15">
      <c r="A256" s="30" t="s">
        <v>6298</v>
      </c>
      <c r="B256" t="s">
        <v>6363</v>
      </c>
      <c r="C256" t="s">
        <v>10224</v>
      </c>
      <c r="D256" t="s">
        <v>9198</v>
      </c>
      <c r="E256" t="s">
        <v>9198</v>
      </c>
      <c r="F256" t="s">
        <v>9198</v>
      </c>
      <c r="H256" t="s">
        <v>9198</v>
      </c>
      <c r="I256" t="s">
        <v>10223</v>
      </c>
      <c r="K256" t="s">
        <v>376</v>
      </c>
      <c r="N256" t="s">
        <v>10225</v>
      </c>
    </row>
    <row r="257" spans="1:15">
      <c r="A257" s="30"/>
    </row>
    <row r="258" spans="1:15">
      <c r="A258" s="30" t="s">
        <v>6298</v>
      </c>
      <c r="B258" t="s">
        <v>6368</v>
      </c>
      <c r="C258" t="s">
        <v>10226</v>
      </c>
      <c r="D258" t="s">
        <v>9198</v>
      </c>
      <c r="E258" t="s">
        <v>9198</v>
      </c>
      <c r="F258" t="s">
        <v>9198</v>
      </c>
      <c r="H258" t="s">
        <v>9198</v>
      </c>
      <c r="I258" t="s">
        <v>10227</v>
      </c>
      <c r="K258" t="s">
        <v>376</v>
      </c>
      <c r="N258" t="s">
        <v>10228</v>
      </c>
    </row>
    <row r="259" spans="1:15">
      <c r="A259" s="30"/>
    </row>
    <row r="260" spans="1:15">
      <c r="A260" s="30" t="s">
        <v>6298</v>
      </c>
      <c r="B260" t="s">
        <v>9325</v>
      </c>
      <c r="C260" t="s">
        <v>10229</v>
      </c>
      <c r="D260" t="s">
        <v>9198</v>
      </c>
      <c r="E260" t="s">
        <v>9198</v>
      </c>
      <c r="F260" t="s">
        <v>9198</v>
      </c>
      <c r="H260" t="s">
        <v>9198</v>
      </c>
      <c r="I260" t="s">
        <v>10230</v>
      </c>
      <c r="K260" t="s">
        <v>376</v>
      </c>
      <c r="N260" t="s">
        <v>10231</v>
      </c>
    </row>
    <row r="261" spans="1:15">
      <c r="A261" s="30"/>
    </row>
    <row r="262" spans="1:15">
      <c r="A262" s="30" t="s">
        <v>5968</v>
      </c>
      <c r="B262" t="s">
        <v>9201</v>
      </c>
      <c r="C262" t="s">
        <v>5969</v>
      </c>
      <c r="D262" t="s">
        <v>390</v>
      </c>
      <c r="E262" t="s">
        <v>390</v>
      </c>
      <c r="F262" t="s">
        <v>391</v>
      </c>
      <c r="G262" t="s">
        <v>392</v>
      </c>
      <c r="H262" t="s">
        <v>393</v>
      </c>
      <c r="I262" t="s">
        <v>394</v>
      </c>
      <c r="J262" t="s">
        <v>392</v>
      </c>
      <c r="K262" t="s">
        <v>386</v>
      </c>
      <c r="L262" t="s">
        <v>395</v>
      </c>
      <c r="M262" t="s">
        <v>395</v>
      </c>
      <c r="N262" t="s">
        <v>394</v>
      </c>
      <c r="O262" t="s">
        <v>396</v>
      </c>
    </row>
    <row r="263" spans="1:15">
      <c r="A263" s="30" t="s">
        <v>6298</v>
      </c>
      <c r="C263" t="s">
        <v>10232</v>
      </c>
      <c r="D263" t="s">
        <v>9198</v>
      </c>
      <c r="E263" t="s">
        <v>9198</v>
      </c>
      <c r="F263" t="s">
        <v>9198</v>
      </c>
      <c r="H263" t="s">
        <v>9198</v>
      </c>
      <c r="I263" t="s">
        <v>10233</v>
      </c>
      <c r="K263" t="s">
        <v>10234</v>
      </c>
      <c r="N263" t="s">
        <v>10235</v>
      </c>
    </row>
    <row r="264" spans="1:15">
      <c r="A264" s="30"/>
    </row>
    <row r="265" spans="1:15">
      <c r="A265" s="30" t="s">
        <v>10045</v>
      </c>
      <c r="B265" t="s">
        <v>9172</v>
      </c>
      <c r="C265" t="s">
        <v>9485</v>
      </c>
      <c r="E265" t="s">
        <v>336</v>
      </c>
      <c r="F265" t="s">
        <v>10046</v>
      </c>
      <c r="G265" t="s">
        <v>338</v>
      </c>
      <c r="H265" s="13">
        <v>45713</v>
      </c>
      <c r="I265" t="s">
        <v>715</v>
      </c>
    </row>
    <row r="266" spans="1:15">
      <c r="A266" s="30"/>
      <c r="E266" t="s">
        <v>340</v>
      </c>
      <c r="F266" t="s">
        <v>341</v>
      </c>
      <c r="I266" t="s">
        <v>342</v>
      </c>
      <c r="J266" t="s">
        <v>343</v>
      </c>
      <c r="N266" t="s">
        <v>344</v>
      </c>
    </row>
    <row r="267" spans="1:15">
      <c r="A267" s="30"/>
      <c r="C267" t="s">
        <v>354</v>
      </c>
      <c r="D267" t="s">
        <v>347</v>
      </c>
      <c r="E267" t="s">
        <v>347</v>
      </c>
      <c r="F267" t="s">
        <v>348</v>
      </c>
      <c r="G267" t="s">
        <v>349</v>
      </c>
      <c r="H267" t="s">
        <v>350</v>
      </c>
      <c r="I267" t="s">
        <v>351</v>
      </c>
      <c r="J267" t="s">
        <v>349</v>
      </c>
      <c r="K267" t="s">
        <v>351</v>
      </c>
      <c r="L267" t="s">
        <v>352</v>
      </c>
      <c r="M267" t="s">
        <v>353</v>
      </c>
      <c r="N267" t="s">
        <v>354</v>
      </c>
    </row>
    <row r="268" spans="1:15">
      <c r="A268" s="30"/>
      <c r="C268" t="s">
        <v>355</v>
      </c>
      <c r="D268" t="s">
        <v>356</v>
      </c>
      <c r="E268" t="s">
        <v>357</v>
      </c>
      <c r="F268" t="s">
        <v>358</v>
      </c>
      <c r="H268" t="s">
        <v>359</v>
      </c>
      <c r="I268" t="s">
        <v>360</v>
      </c>
      <c r="K268" t="s">
        <v>361</v>
      </c>
      <c r="L268" t="s">
        <v>362</v>
      </c>
      <c r="M268" t="s">
        <v>362</v>
      </c>
      <c r="N268" t="s">
        <v>363</v>
      </c>
      <c r="O268" t="s">
        <v>364</v>
      </c>
    </row>
    <row r="269" spans="1:15">
      <c r="A269" s="30" t="s">
        <v>365</v>
      </c>
      <c r="B269" t="s">
        <v>5963</v>
      </c>
      <c r="C269" t="s">
        <v>368</v>
      </c>
      <c r="D269" t="s">
        <v>369</v>
      </c>
      <c r="E269" t="s">
        <v>370</v>
      </c>
      <c r="F269" t="s">
        <v>368</v>
      </c>
      <c r="H269" t="s">
        <v>368</v>
      </c>
      <c r="I269" t="s">
        <v>368</v>
      </c>
      <c r="K269" t="s">
        <v>368</v>
      </c>
    </row>
    <row r="270" spans="1:15">
      <c r="A270" s="30"/>
    </row>
    <row r="271" spans="1:15">
      <c r="A271" s="30"/>
    </row>
    <row r="272" spans="1:15">
      <c r="A272" s="30" t="s">
        <v>5968</v>
      </c>
      <c r="B272" t="s">
        <v>9201</v>
      </c>
      <c r="C272" t="s">
        <v>5969</v>
      </c>
      <c r="D272" t="s">
        <v>390</v>
      </c>
      <c r="E272" t="s">
        <v>390</v>
      </c>
      <c r="F272" t="s">
        <v>391</v>
      </c>
      <c r="G272" t="s">
        <v>392</v>
      </c>
      <c r="H272" t="s">
        <v>393</v>
      </c>
      <c r="I272" t="s">
        <v>394</v>
      </c>
      <c r="J272" t="s">
        <v>392</v>
      </c>
      <c r="K272" t="s">
        <v>386</v>
      </c>
      <c r="L272" t="s">
        <v>395</v>
      </c>
      <c r="M272" t="s">
        <v>395</v>
      </c>
      <c r="N272" t="s">
        <v>394</v>
      </c>
      <c r="O272" t="s">
        <v>396</v>
      </c>
    </row>
    <row r="273" spans="1:15">
      <c r="A273" s="30" t="s">
        <v>9940</v>
      </c>
      <c r="B273" t="s">
        <v>9941</v>
      </c>
      <c r="C273" t="s">
        <v>376</v>
      </c>
      <c r="D273" t="s">
        <v>9281</v>
      </c>
      <c r="E273" t="s">
        <v>9943</v>
      </c>
      <c r="F273" t="s">
        <v>9198</v>
      </c>
      <c r="H273" t="s">
        <v>9198</v>
      </c>
      <c r="I273" t="s">
        <v>376</v>
      </c>
      <c r="K273" t="s">
        <v>376</v>
      </c>
      <c r="N273" t="s">
        <v>10236</v>
      </c>
    </row>
    <row r="274" spans="1:15">
      <c r="A274" s="30"/>
    </row>
    <row r="275" spans="1:15">
      <c r="A275" s="30" t="s">
        <v>9940</v>
      </c>
      <c r="B275" t="s">
        <v>9945</v>
      </c>
      <c r="C275" t="s">
        <v>10237</v>
      </c>
      <c r="D275" t="s">
        <v>9374</v>
      </c>
      <c r="E275" t="s">
        <v>10238</v>
      </c>
      <c r="F275" t="s">
        <v>9198</v>
      </c>
      <c r="H275" t="s">
        <v>9198</v>
      </c>
      <c r="I275" t="s">
        <v>376</v>
      </c>
      <c r="K275" t="s">
        <v>376</v>
      </c>
      <c r="N275" t="s">
        <v>10239</v>
      </c>
    </row>
    <row r="276" spans="1:15">
      <c r="A276" s="30"/>
    </row>
    <row r="277" spans="1:15">
      <c r="A277" s="30" t="s">
        <v>5968</v>
      </c>
      <c r="B277" t="s">
        <v>9201</v>
      </c>
      <c r="C277" t="s">
        <v>5969</v>
      </c>
      <c r="D277" t="s">
        <v>390</v>
      </c>
      <c r="E277" t="s">
        <v>390</v>
      </c>
      <c r="F277" t="s">
        <v>391</v>
      </c>
      <c r="G277" t="s">
        <v>392</v>
      </c>
      <c r="H277" t="s">
        <v>393</v>
      </c>
      <c r="I277" t="s">
        <v>394</v>
      </c>
      <c r="J277" t="s">
        <v>392</v>
      </c>
      <c r="K277" t="s">
        <v>386</v>
      </c>
      <c r="L277" t="s">
        <v>395</v>
      </c>
      <c r="M277" t="s">
        <v>395</v>
      </c>
      <c r="N277" t="s">
        <v>394</v>
      </c>
      <c r="O277" t="s">
        <v>396</v>
      </c>
    </row>
    <row r="278" spans="1:15">
      <c r="A278" s="30" t="s">
        <v>9940</v>
      </c>
      <c r="C278" t="s">
        <v>10237</v>
      </c>
      <c r="D278" t="s">
        <v>9223</v>
      </c>
      <c r="E278" t="s">
        <v>10240</v>
      </c>
      <c r="F278" t="s">
        <v>9198</v>
      </c>
      <c r="H278" t="s">
        <v>9198</v>
      </c>
      <c r="I278" t="s">
        <v>376</v>
      </c>
      <c r="K278" t="s">
        <v>376</v>
      </c>
      <c r="N278" t="s">
        <v>10241</v>
      </c>
    </row>
    <row r="279" spans="1:15">
      <c r="A279" s="30"/>
    </row>
    <row r="280" spans="1:15">
      <c r="A280" s="30" t="s">
        <v>5968</v>
      </c>
      <c r="B280" t="s">
        <v>9201</v>
      </c>
      <c r="C280" t="s">
        <v>5969</v>
      </c>
      <c r="D280" t="s">
        <v>390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392</v>
      </c>
      <c r="K280" t="s">
        <v>386</v>
      </c>
      <c r="L280" t="s">
        <v>395</v>
      </c>
      <c r="M280" t="s">
        <v>395</v>
      </c>
      <c r="N280" t="s">
        <v>394</v>
      </c>
      <c r="O280" t="s">
        <v>396</v>
      </c>
    </row>
    <row r="281" spans="1:15">
      <c r="A281" s="30" t="s">
        <v>1018</v>
      </c>
      <c r="B281" t="s">
        <v>9949</v>
      </c>
      <c r="C281" t="s">
        <v>10242</v>
      </c>
      <c r="D281" t="s">
        <v>9374</v>
      </c>
      <c r="E281" t="s">
        <v>9581</v>
      </c>
      <c r="F281" t="s">
        <v>9198</v>
      </c>
      <c r="H281" t="s">
        <v>9198</v>
      </c>
      <c r="I281" t="s">
        <v>376</v>
      </c>
      <c r="K281" t="s">
        <v>376</v>
      </c>
      <c r="N281" t="s">
        <v>10243</v>
      </c>
    </row>
    <row r="282" spans="1:15">
      <c r="A282" s="30"/>
    </row>
    <row r="283" spans="1:15">
      <c r="A283" s="30" t="s">
        <v>5968</v>
      </c>
      <c r="B283" t="s">
        <v>9201</v>
      </c>
      <c r="C283" t="s">
        <v>5969</v>
      </c>
      <c r="D283" t="s">
        <v>390</v>
      </c>
      <c r="E283" t="s">
        <v>390</v>
      </c>
      <c r="F283" t="s">
        <v>391</v>
      </c>
      <c r="G283" t="s">
        <v>392</v>
      </c>
      <c r="H283" t="s">
        <v>393</v>
      </c>
      <c r="I283" t="s">
        <v>394</v>
      </c>
      <c r="J283" t="s">
        <v>392</v>
      </c>
      <c r="K283" t="s">
        <v>386</v>
      </c>
      <c r="L283" t="s">
        <v>395</v>
      </c>
      <c r="M283" t="s">
        <v>395</v>
      </c>
      <c r="N283" t="s">
        <v>394</v>
      </c>
      <c r="O283" t="s">
        <v>396</v>
      </c>
    </row>
    <row r="284" spans="1:15">
      <c r="A284" s="30" t="s">
        <v>1018</v>
      </c>
      <c r="C284" t="s">
        <v>10242</v>
      </c>
      <c r="D284" t="s">
        <v>9374</v>
      </c>
      <c r="E284" t="s">
        <v>9581</v>
      </c>
      <c r="F284" t="s">
        <v>9198</v>
      </c>
      <c r="H284" t="s">
        <v>9198</v>
      </c>
      <c r="I284" t="s">
        <v>376</v>
      </c>
      <c r="K284" t="s">
        <v>376</v>
      </c>
      <c r="N284" t="s">
        <v>10243</v>
      </c>
    </row>
    <row r="285" spans="1:15">
      <c r="A285" s="30"/>
    </row>
    <row r="286" spans="1:15">
      <c r="A286" s="30" t="s">
        <v>5968</v>
      </c>
      <c r="B286" t="s">
        <v>9201</v>
      </c>
      <c r="C286" t="s">
        <v>5969</v>
      </c>
      <c r="D286" t="s">
        <v>390</v>
      </c>
      <c r="E286" t="s">
        <v>390</v>
      </c>
      <c r="F286" t="s">
        <v>391</v>
      </c>
      <c r="G286" t="s">
        <v>392</v>
      </c>
      <c r="H286" t="s">
        <v>393</v>
      </c>
      <c r="I286" t="s">
        <v>394</v>
      </c>
      <c r="J286" t="s">
        <v>392</v>
      </c>
      <c r="K286" t="s">
        <v>386</v>
      </c>
      <c r="L286" t="s">
        <v>395</v>
      </c>
      <c r="M286" t="s">
        <v>395</v>
      </c>
      <c r="N286" t="s">
        <v>394</v>
      </c>
      <c r="O286" t="s">
        <v>396</v>
      </c>
    </row>
    <row r="287" spans="1:15">
      <c r="A287" s="30" t="s">
        <v>6377</v>
      </c>
      <c r="B287" t="s">
        <v>6378</v>
      </c>
      <c r="C287" t="s">
        <v>10244</v>
      </c>
      <c r="D287" t="s">
        <v>9393</v>
      </c>
      <c r="E287" t="s">
        <v>10245</v>
      </c>
      <c r="F287" t="s">
        <v>9198</v>
      </c>
      <c r="H287" t="s">
        <v>9198</v>
      </c>
      <c r="I287" t="s">
        <v>376</v>
      </c>
      <c r="K287" t="s">
        <v>376</v>
      </c>
      <c r="N287" t="s">
        <v>10246</v>
      </c>
    </row>
    <row r="288" spans="1:15">
      <c r="A288" s="30"/>
    </row>
    <row r="289" spans="1:14">
      <c r="A289" s="30" t="s">
        <v>6377</v>
      </c>
      <c r="B289" t="s">
        <v>9952</v>
      </c>
      <c r="C289" t="s">
        <v>376</v>
      </c>
      <c r="D289" t="s">
        <v>9363</v>
      </c>
      <c r="E289" t="s">
        <v>9562</v>
      </c>
      <c r="F289" t="s">
        <v>9198</v>
      </c>
      <c r="H289" t="s">
        <v>9198</v>
      </c>
      <c r="I289" t="s">
        <v>376</v>
      </c>
      <c r="K289" t="s">
        <v>376</v>
      </c>
      <c r="N289" t="s">
        <v>10173</v>
      </c>
    </row>
    <row r="290" spans="1:14">
      <c r="A290" s="30"/>
    </row>
    <row r="291" spans="1:14">
      <c r="A291" s="30" t="s">
        <v>6377</v>
      </c>
      <c r="B291" t="s">
        <v>9958</v>
      </c>
      <c r="C291" t="s">
        <v>376</v>
      </c>
      <c r="D291" t="s">
        <v>9363</v>
      </c>
      <c r="E291" t="s">
        <v>9562</v>
      </c>
      <c r="F291" t="s">
        <v>9198</v>
      </c>
      <c r="H291" t="s">
        <v>9198</v>
      </c>
      <c r="I291" t="s">
        <v>376</v>
      </c>
      <c r="K291" t="s">
        <v>376</v>
      </c>
      <c r="N291" t="s">
        <v>10173</v>
      </c>
    </row>
    <row r="292" spans="1:14">
      <c r="A292" s="30"/>
    </row>
    <row r="293" spans="1:14">
      <c r="A293" s="30" t="s">
        <v>6377</v>
      </c>
      <c r="B293" t="s">
        <v>9962</v>
      </c>
      <c r="C293" t="s">
        <v>376</v>
      </c>
      <c r="D293" t="s">
        <v>9363</v>
      </c>
      <c r="E293" t="s">
        <v>10247</v>
      </c>
      <c r="F293" t="s">
        <v>9198</v>
      </c>
      <c r="H293" t="s">
        <v>9198</v>
      </c>
      <c r="I293" t="s">
        <v>376</v>
      </c>
      <c r="K293" t="s">
        <v>376</v>
      </c>
      <c r="N293" t="s">
        <v>10248</v>
      </c>
    </row>
    <row r="294" spans="1:14">
      <c r="A294" s="30"/>
    </row>
    <row r="295" spans="1:14">
      <c r="A295" s="30" t="s">
        <v>6377</v>
      </c>
      <c r="B295" t="s">
        <v>9966</v>
      </c>
      <c r="C295" t="s">
        <v>376</v>
      </c>
      <c r="D295" t="s">
        <v>9363</v>
      </c>
      <c r="E295" t="s">
        <v>9562</v>
      </c>
      <c r="F295" t="s">
        <v>9198</v>
      </c>
      <c r="H295" t="s">
        <v>9198</v>
      </c>
      <c r="I295" t="s">
        <v>376</v>
      </c>
      <c r="K295" t="s">
        <v>376</v>
      </c>
      <c r="N295" t="s">
        <v>10173</v>
      </c>
    </row>
    <row r="296" spans="1:14">
      <c r="A296" s="30"/>
    </row>
    <row r="297" spans="1:14">
      <c r="A297" s="30" t="s">
        <v>6377</v>
      </c>
      <c r="B297" t="s">
        <v>6145</v>
      </c>
      <c r="C297" t="s">
        <v>10249</v>
      </c>
      <c r="D297" t="s">
        <v>9370</v>
      </c>
      <c r="E297" t="s">
        <v>10250</v>
      </c>
      <c r="F297" t="s">
        <v>9198</v>
      </c>
      <c r="H297" t="s">
        <v>9198</v>
      </c>
      <c r="I297" t="s">
        <v>376</v>
      </c>
      <c r="K297" t="s">
        <v>376</v>
      </c>
      <c r="N297" t="s">
        <v>10251</v>
      </c>
    </row>
    <row r="298" spans="1:14">
      <c r="A298" s="30"/>
    </row>
    <row r="299" spans="1:14">
      <c r="A299" s="30" t="s">
        <v>6377</v>
      </c>
      <c r="B299" t="s">
        <v>9967</v>
      </c>
      <c r="C299" t="s">
        <v>376</v>
      </c>
      <c r="D299" t="s">
        <v>9363</v>
      </c>
      <c r="E299" t="s">
        <v>9562</v>
      </c>
      <c r="F299" t="s">
        <v>9198</v>
      </c>
      <c r="H299" t="s">
        <v>9198</v>
      </c>
      <c r="I299" t="s">
        <v>376</v>
      </c>
      <c r="K299" t="s">
        <v>376</v>
      </c>
      <c r="N299" t="s">
        <v>10173</v>
      </c>
    </row>
    <row r="300" spans="1:14">
      <c r="A300" s="30"/>
    </row>
    <row r="301" spans="1:14">
      <c r="A301" s="30" t="s">
        <v>6377</v>
      </c>
      <c r="B301" t="s">
        <v>10252</v>
      </c>
      <c r="C301" t="s">
        <v>10253</v>
      </c>
      <c r="D301" t="s">
        <v>9281</v>
      </c>
      <c r="E301" t="s">
        <v>9960</v>
      </c>
      <c r="F301" t="s">
        <v>9198</v>
      </c>
      <c r="H301" t="s">
        <v>9198</v>
      </c>
      <c r="I301" t="s">
        <v>376</v>
      </c>
      <c r="K301" t="s">
        <v>376</v>
      </c>
      <c r="N301" t="s">
        <v>10254</v>
      </c>
    </row>
    <row r="302" spans="1:14">
      <c r="A302" s="30"/>
    </row>
    <row r="303" spans="1:14">
      <c r="A303" s="30" t="s">
        <v>6377</v>
      </c>
      <c r="B303" t="s">
        <v>6380</v>
      </c>
      <c r="C303" t="s">
        <v>376</v>
      </c>
      <c r="D303" t="s">
        <v>9281</v>
      </c>
      <c r="E303" t="s">
        <v>9970</v>
      </c>
      <c r="F303" t="s">
        <v>9198</v>
      </c>
      <c r="H303" t="s">
        <v>9198</v>
      </c>
      <c r="I303" t="s">
        <v>376</v>
      </c>
      <c r="K303" t="s">
        <v>376</v>
      </c>
      <c r="N303" t="s">
        <v>10255</v>
      </c>
    </row>
    <row r="304" spans="1:14">
      <c r="A304" s="30"/>
    </row>
    <row r="305" spans="1:14">
      <c r="A305" s="30" t="s">
        <v>6377</v>
      </c>
      <c r="B305" t="s">
        <v>9972</v>
      </c>
      <c r="C305" t="s">
        <v>376</v>
      </c>
      <c r="D305" t="s">
        <v>9363</v>
      </c>
      <c r="E305" t="s">
        <v>10256</v>
      </c>
      <c r="F305" t="s">
        <v>9198</v>
      </c>
      <c r="H305" t="s">
        <v>9198</v>
      </c>
      <c r="I305" t="s">
        <v>376</v>
      </c>
      <c r="K305" t="s">
        <v>376</v>
      </c>
      <c r="N305" t="s">
        <v>10257</v>
      </c>
    </row>
    <row r="306" spans="1:14">
      <c r="A306" s="30"/>
    </row>
    <row r="307" spans="1:14">
      <c r="A307" s="30" t="s">
        <v>6377</v>
      </c>
      <c r="B307" t="s">
        <v>10258</v>
      </c>
      <c r="C307" t="s">
        <v>376</v>
      </c>
      <c r="D307" t="s">
        <v>9363</v>
      </c>
      <c r="E307" t="s">
        <v>9562</v>
      </c>
      <c r="F307" t="s">
        <v>9198</v>
      </c>
      <c r="H307" t="s">
        <v>9198</v>
      </c>
      <c r="I307" t="s">
        <v>376</v>
      </c>
      <c r="K307" t="s">
        <v>376</v>
      </c>
      <c r="N307" t="s">
        <v>10173</v>
      </c>
    </row>
    <row r="308" spans="1:14">
      <c r="A308" s="30"/>
    </row>
    <row r="309" spans="1:14">
      <c r="A309" s="30" t="s">
        <v>6377</v>
      </c>
      <c r="B309" t="s">
        <v>9976</v>
      </c>
      <c r="C309" t="s">
        <v>10259</v>
      </c>
      <c r="D309" t="s">
        <v>9281</v>
      </c>
      <c r="E309" t="s">
        <v>9978</v>
      </c>
      <c r="F309" t="s">
        <v>9198</v>
      </c>
      <c r="H309" t="s">
        <v>9198</v>
      </c>
      <c r="I309" t="s">
        <v>376</v>
      </c>
      <c r="K309" t="s">
        <v>376</v>
      </c>
      <c r="N309" t="s">
        <v>10260</v>
      </c>
    </row>
    <row r="310" spans="1:14">
      <c r="A310" s="30"/>
    </row>
    <row r="311" spans="1:14">
      <c r="A311" s="30" t="s">
        <v>6377</v>
      </c>
      <c r="B311" t="s">
        <v>9980</v>
      </c>
      <c r="C311" t="s">
        <v>10242</v>
      </c>
      <c r="D311" t="s">
        <v>9374</v>
      </c>
      <c r="E311" t="s">
        <v>9581</v>
      </c>
      <c r="F311" t="s">
        <v>9198</v>
      </c>
      <c r="H311" t="s">
        <v>9198</v>
      </c>
      <c r="I311" t="s">
        <v>376</v>
      </c>
      <c r="K311" t="s">
        <v>376</v>
      </c>
      <c r="N311" t="s">
        <v>10243</v>
      </c>
    </row>
    <row r="312" spans="1:14">
      <c r="A312" s="30"/>
    </row>
    <row r="313" spans="1:14">
      <c r="A313" s="30" t="s">
        <v>6377</v>
      </c>
      <c r="B313" t="s">
        <v>9981</v>
      </c>
      <c r="C313" t="s">
        <v>376</v>
      </c>
      <c r="D313" t="s">
        <v>9281</v>
      </c>
      <c r="E313" t="s">
        <v>9587</v>
      </c>
      <c r="F313" t="s">
        <v>9198</v>
      </c>
      <c r="H313" t="s">
        <v>9198</v>
      </c>
      <c r="I313" t="s">
        <v>376</v>
      </c>
      <c r="K313" t="s">
        <v>376</v>
      </c>
      <c r="N313" t="s">
        <v>10261</v>
      </c>
    </row>
    <row r="314" spans="1:14">
      <c r="A314" s="30"/>
    </row>
    <row r="315" spans="1:14">
      <c r="A315" s="30" t="s">
        <v>6377</v>
      </c>
      <c r="B315" t="s">
        <v>9984</v>
      </c>
      <c r="C315" t="s">
        <v>10242</v>
      </c>
      <c r="D315" t="s">
        <v>9374</v>
      </c>
      <c r="E315" t="s">
        <v>9581</v>
      </c>
      <c r="F315" t="s">
        <v>9198</v>
      </c>
      <c r="H315" t="s">
        <v>9198</v>
      </c>
      <c r="I315" t="s">
        <v>376</v>
      </c>
      <c r="K315" t="s">
        <v>376</v>
      </c>
      <c r="N315" t="s">
        <v>10243</v>
      </c>
    </row>
    <row r="316" spans="1:14">
      <c r="A316" s="30"/>
    </row>
    <row r="317" spans="1:14">
      <c r="A317" s="30" t="s">
        <v>6377</v>
      </c>
      <c r="B317" t="s">
        <v>9986</v>
      </c>
      <c r="C317" t="s">
        <v>376</v>
      </c>
      <c r="D317" t="s">
        <v>9281</v>
      </c>
      <c r="E317" t="s">
        <v>9587</v>
      </c>
      <c r="F317" t="s">
        <v>9198</v>
      </c>
      <c r="H317" t="s">
        <v>9198</v>
      </c>
      <c r="I317" t="s">
        <v>376</v>
      </c>
      <c r="K317" t="s">
        <v>376</v>
      </c>
      <c r="N317" t="s">
        <v>10261</v>
      </c>
    </row>
    <row r="318" spans="1:14">
      <c r="A318" s="30"/>
    </row>
    <row r="319" spans="1:14">
      <c r="A319" s="30" t="s">
        <v>6377</v>
      </c>
      <c r="B319" t="s">
        <v>9989</v>
      </c>
      <c r="C319" t="s">
        <v>10242</v>
      </c>
      <c r="D319" t="s">
        <v>9374</v>
      </c>
      <c r="E319" t="s">
        <v>9581</v>
      </c>
      <c r="F319" t="s">
        <v>9198</v>
      </c>
      <c r="H319" t="s">
        <v>9198</v>
      </c>
      <c r="I319" t="s">
        <v>376</v>
      </c>
      <c r="K319" t="s">
        <v>376</v>
      </c>
      <c r="N319" t="s">
        <v>10243</v>
      </c>
    </row>
    <row r="320" spans="1:14">
      <c r="A320" s="30"/>
    </row>
    <row r="321" spans="1:15">
      <c r="A321" s="30" t="s">
        <v>6377</v>
      </c>
      <c r="B321" t="s">
        <v>9990</v>
      </c>
      <c r="C321" t="s">
        <v>10242</v>
      </c>
      <c r="D321" t="s">
        <v>9374</v>
      </c>
      <c r="E321" t="s">
        <v>9581</v>
      </c>
      <c r="F321" t="s">
        <v>9198</v>
      </c>
      <c r="H321" t="s">
        <v>9198</v>
      </c>
      <c r="I321" t="s">
        <v>376</v>
      </c>
      <c r="K321" t="s">
        <v>376</v>
      </c>
      <c r="N321" t="s">
        <v>10243</v>
      </c>
    </row>
    <row r="322" spans="1:15">
      <c r="A322" s="30"/>
    </row>
    <row r="323" spans="1:15">
      <c r="A323" s="30" t="s">
        <v>6377</v>
      </c>
      <c r="B323" t="s">
        <v>9991</v>
      </c>
      <c r="C323" t="s">
        <v>376</v>
      </c>
      <c r="D323" t="s">
        <v>9363</v>
      </c>
      <c r="E323" t="s">
        <v>9593</v>
      </c>
      <c r="F323" t="s">
        <v>9198</v>
      </c>
      <c r="H323" t="s">
        <v>9198</v>
      </c>
      <c r="I323" t="s">
        <v>376</v>
      </c>
      <c r="K323" t="s">
        <v>376</v>
      </c>
      <c r="N323" t="s">
        <v>10262</v>
      </c>
    </row>
    <row r="324" spans="1:15">
      <c r="A324" s="30"/>
    </row>
    <row r="325" spans="1:15">
      <c r="A325" s="30" t="s">
        <v>6377</v>
      </c>
      <c r="B325" t="s">
        <v>9994</v>
      </c>
      <c r="C325" t="s">
        <v>10263</v>
      </c>
      <c r="D325" t="s">
        <v>9374</v>
      </c>
      <c r="E325" t="s">
        <v>9996</v>
      </c>
      <c r="F325" t="s">
        <v>9198</v>
      </c>
      <c r="H325" t="s">
        <v>9198</v>
      </c>
      <c r="I325" t="s">
        <v>376</v>
      </c>
      <c r="K325" t="s">
        <v>376</v>
      </c>
      <c r="N325" t="s">
        <v>10264</v>
      </c>
    </row>
    <row r="326" spans="1:15">
      <c r="A326" s="30"/>
    </row>
    <row r="327" spans="1:15">
      <c r="A327" s="30" t="s">
        <v>6377</v>
      </c>
      <c r="B327" t="s">
        <v>9998</v>
      </c>
      <c r="C327" t="s">
        <v>10263</v>
      </c>
      <c r="D327" t="s">
        <v>9374</v>
      </c>
      <c r="E327" t="s">
        <v>9996</v>
      </c>
      <c r="F327" t="s">
        <v>9198</v>
      </c>
      <c r="H327" t="s">
        <v>9198</v>
      </c>
      <c r="I327" t="s">
        <v>376</v>
      </c>
      <c r="K327" t="s">
        <v>376</v>
      </c>
      <c r="N327" t="s">
        <v>10264</v>
      </c>
    </row>
    <row r="328" spans="1:15">
      <c r="A328" s="30"/>
    </row>
    <row r="329" spans="1:15">
      <c r="A329" s="30" t="s">
        <v>6377</v>
      </c>
      <c r="B329" t="s">
        <v>10265</v>
      </c>
      <c r="C329" t="s">
        <v>376</v>
      </c>
      <c r="D329" t="s">
        <v>9363</v>
      </c>
      <c r="E329" t="s">
        <v>10266</v>
      </c>
      <c r="F329" t="s">
        <v>9198</v>
      </c>
      <c r="H329" t="s">
        <v>9198</v>
      </c>
      <c r="I329" t="s">
        <v>376</v>
      </c>
      <c r="K329" t="s">
        <v>376</v>
      </c>
      <c r="N329" t="s">
        <v>10267</v>
      </c>
    </row>
    <row r="330" spans="1:15">
      <c r="A330" s="30"/>
    </row>
    <row r="331" spans="1:15">
      <c r="A331" s="30" t="s">
        <v>10045</v>
      </c>
      <c r="B331" t="s">
        <v>9172</v>
      </c>
      <c r="C331" t="s">
        <v>9485</v>
      </c>
      <c r="E331" t="s">
        <v>336</v>
      </c>
      <c r="F331" t="s">
        <v>10046</v>
      </c>
      <c r="G331" t="s">
        <v>338</v>
      </c>
      <c r="H331" s="13">
        <v>45713</v>
      </c>
      <c r="I331" t="s">
        <v>792</v>
      </c>
    </row>
    <row r="332" spans="1:15">
      <c r="A332" s="30"/>
      <c r="E332" t="s">
        <v>340</v>
      </c>
      <c r="F332" t="s">
        <v>341</v>
      </c>
      <c r="I332" t="s">
        <v>342</v>
      </c>
      <c r="J332" t="s">
        <v>343</v>
      </c>
      <c r="N332" t="s">
        <v>344</v>
      </c>
    </row>
    <row r="333" spans="1:15">
      <c r="A333" s="30"/>
      <c r="C333" t="s">
        <v>354</v>
      </c>
      <c r="D333" t="s">
        <v>347</v>
      </c>
      <c r="E333" t="s">
        <v>347</v>
      </c>
      <c r="F333" t="s">
        <v>348</v>
      </c>
      <c r="G333" t="s">
        <v>349</v>
      </c>
      <c r="H333" t="s">
        <v>350</v>
      </c>
      <c r="I333" t="s">
        <v>351</v>
      </c>
      <c r="J333" t="s">
        <v>349</v>
      </c>
      <c r="K333" t="s">
        <v>351</v>
      </c>
      <c r="L333" t="s">
        <v>352</v>
      </c>
      <c r="M333" t="s">
        <v>353</v>
      </c>
      <c r="N333" t="s">
        <v>354</v>
      </c>
    </row>
    <row r="334" spans="1:15">
      <c r="A334" s="30"/>
      <c r="C334" t="s">
        <v>355</v>
      </c>
      <c r="D334" t="s">
        <v>356</v>
      </c>
      <c r="E334" t="s">
        <v>357</v>
      </c>
      <c r="F334" t="s">
        <v>358</v>
      </c>
      <c r="H334" t="s">
        <v>359</v>
      </c>
      <c r="I334" t="s">
        <v>360</v>
      </c>
      <c r="K334" t="s">
        <v>361</v>
      </c>
      <c r="L334" t="s">
        <v>362</v>
      </c>
      <c r="M334" t="s">
        <v>362</v>
      </c>
      <c r="N334" t="s">
        <v>363</v>
      </c>
      <c r="O334" t="s">
        <v>364</v>
      </c>
    </row>
    <row r="335" spans="1:15">
      <c r="A335" s="30" t="s">
        <v>365</v>
      </c>
      <c r="B335" t="s">
        <v>5963</v>
      </c>
      <c r="C335" t="s">
        <v>368</v>
      </c>
      <c r="D335" t="s">
        <v>369</v>
      </c>
      <c r="E335" t="s">
        <v>370</v>
      </c>
      <c r="F335" t="s">
        <v>368</v>
      </c>
      <c r="H335" t="s">
        <v>368</v>
      </c>
      <c r="I335" t="s">
        <v>368</v>
      </c>
      <c r="K335" t="s">
        <v>368</v>
      </c>
    </row>
    <row r="336" spans="1:15">
      <c r="A336" s="30"/>
    </row>
    <row r="337" spans="1:15">
      <c r="A337" s="30"/>
    </row>
    <row r="338" spans="1:15">
      <c r="A338" s="30" t="s">
        <v>6377</v>
      </c>
      <c r="B338" t="s">
        <v>10005</v>
      </c>
      <c r="C338" t="s">
        <v>376</v>
      </c>
      <c r="D338" t="s">
        <v>9363</v>
      </c>
      <c r="E338" t="s">
        <v>10266</v>
      </c>
      <c r="F338" t="s">
        <v>9198</v>
      </c>
      <c r="H338" t="s">
        <v>9198</v>
      </c>
      <c r="I338" t="s">
        <v>376</v>
      </c>
      <c r="K338" t="s">
        <v>376</v>
      </c>
      <c r="N338" t="s">
        <v>10267</v>
      </c>
    </row>
    <row r="339" spans="1:15">
      <c r="A339" s="30"/>
    </row>
    <row r="340" spans="1:15">
      <c r="A340" s="30" t="s">
        <v>6377</v>
      </c>
      <c r="B340" t="s">
        <v>10268</v>
      </c>
      <c r="C340" t="s">
        <v>376</v>
      </c>
      <c r="D340" t="s">
        <v>9363</v>
      </c>
      <c r="E340" t="s">
        <v>10266</v>
      </c>
      <c r="F340" t="s">
        <v>9198</v>
      </c>
      <c r="H340" t="s">
        <v>9198</v>
      </c>
      <c r="I340" t="s">
        <v>376</v>
      </c>
      <c r="K340" t="s">
        <v>376</v>
      </c>
      <c r="N340" t="s">
        <v>10267</v>
      </c>
    </row>
    <row r="341" spans="1:15">
      <c r="A341" s="30"/>
    </row>
    <row r="342" spans="1:15">
      <c r="A342" s="30" t="s">
        <v>6377</v>
      </c>
      <c r="B342" t="s">
        <v>10006</v>
      </c>
      <c r="C342" t="s">
        <v>10263</v>
      </c>
      <c r="D342" t="s">
        <v>9374</v>
      </c>
      <c r="E342" t="s">
        <v>9996</v>
      </c>
      <c r="F342" t="s">
        <v>9198</v>
      </c>
      <c r="H342" t="s">
        <v>9198</v>
      </c>
      <c r="I342" t="s">
        <v>376</v>
      </c>
      <c r="K342" t="s">
        <v>376</v>
      </c>
      <c r="N342" t="s">
        <v>10264</v>
      </c>
    </row>
    <row r="343" spans="1:15">
      <c r="A343" s="30"/>
    </row>
    <row r="344" spans="1:15">
      <c r="A344" s="30" t="s">
        <v>6377</v>
      </c>
      <c r="B344" t="s">
        <v>10009</v>
      </c>
      <c r="C344" t="s">
        <v>10263</v>
      </c>
      <c r="D344" t="s">
        <v>9374</v>
      </c>
      <c r="E344" t="s">
        <v>9996</v>
      </c>
      <c r="F344" t="s">
        <v>9198</v>
      </c>
      <c r="H344" t="s">
        <v>9198</v>
      </c>
      <c r="I344" t="s">
        <v>376</v>
      </c>
      <c r="K344" t="s">
        <v>376</v>
      </c>
      <c r="N344" t="s">
        <v>10264</v>
      </c>
    </row>
    <row r="345" spans="1:15">
      <c r="A345" s="30"/>
    </row>
    <row r="346" spans="1:15">
      <c r="A346" s="30" t="s">
        <v>6377</v>
      </c>
      <c r="B346" t="s">
        <v>10012</v>
      </c>
      <c r="C346" t="s">
        <v>10263</v>
      </c>
      <c r="D346" t="s">
        <v>9374</v>
      </c>
      <c r="E346" t="s">
        <v>9996</v>
      </c>
      <c r="F346" t="s">
        <v>9198</v>
      </c>
      <c r="H346" t="s">
        <v>9198</v>
      </c>
      <c r="I346" t="s">
        <v>376</v>
      </c>
      <c r="K346" t="s">
        <v>376</v>
      </c>
      <c r="N346" t="s">
        <v>10264</v>
      </c>
    </row>
    <row r="347" spans="1:15">
      <c r="A347" s="30"/>
    </row>
    <row r="348" spans="1:15">
      <c r="A348" s="30" t="s">
        <v>6377</v>
      </c>
      <c r="B348" t="s">
        <v>10013</v>
      </c>
      <c r="C348" t="s">
        <v>376</v>
      </c>
      <c r="D348" t="s">
        <v>9363</v>
      </c>
      <c r="E348" t="s">
        <v>10266</v>
      </c>
      <c r="F348" t="s">
        <v>9198</v>
      </c>
      <c r="H348" t="s">
        <v>9198</v>
      </c>
      <c r="I348" t="s">
        <v>376</v>
      </c>
      <c r="K348" t="s">
        <v>376</v>
      </c>
      <c r="N348" t="s">
        <v>10267</v>
      </c>
    </row>
    <row r="349" spans="1:15">
      <c r="A349" s="30"/>
    </row>
    <row r="350" spans="1:15">
      <c r="A350" s="30" t="s">
        <v>6377</v>
      </c>
      <c r="B350" t="s">
        <v>10269</v>
      </c>
      <c r="C350" t="s">
        <v>376</v>
      </c>
      <c r="D350" t="s">
        <v>9363</v>
      </c>
      <c r="E350" t="s">
        <v>10270</v>
      </c>
      <c r="F350" t="s">
        <v>9198</v>
      </c>
      <c r="H350" t="s">
        <v>9198</v>
      </c>
      <c r="I350" t="s">
        <v>376</v>
      </c>
      <c r="K350" t="s">
        <v>376</v>
      </c>
      <c r="N350" t="s">
        <v>10271</v>
      </c>
    </row>
    <row r="351" spans="1:15">
      <c r="A351" s="30"/>
    </row>
    <row r="352" spans="1:15">
      <c r="A352" s="30" t="s">
        <v>5968</v>
      </c>
      <c r="B352" t="s">
        <v>9201</v>
      </c>
      <c r="C352" t="s">
        <v>5969</v>
      </c>
      <c r="D352" t="s">
        <v>390</v>
      </c>
      <c r="E352" t="s">
        <v>390</v>
      </c>
      <c r="F352" t="s">
        <v>391</v>
      </c>
      <c r="G352" t="s">
        <v>392</v>
      </c>
      <c r="H352" t="s">
        <v>393</v>
      </c>
      <c r="I352" t="s">
        <v>394</v>
      </c>
      <c r="J352" t="s">
        <v>392</v>
      </c>
      <c r="K352" t="s">
        <v>386</v>
      </c>
      <c r="L352" t="s">
        <v>395</v>
      </c>
      <c r="M352" t="s">
        <v>395</v>
      </c>
      <c r="N352" t="s">
        <v>394</v>
      </c>
      <c r="O352" t="s">
        <v>396</v>
      </c>
    </row>
    <row r="353" spans="1:15">
      <c r="A353" s="30" t="s">
        <v>6377</v>
      </c>
      <c r="C353" t="s">
        <v>10272</v>
      </c>
      <c r="D353" t="s">
        <v>9239</v>
      </c>
      <c r="E353" t="s">
        <v>10273</v>
      </c>
      <c r="F353" t="s">
        <v>9198</v>
      </c>
      <c r="H353" t="s">
        <v>9198</v>
      </c>
      <c r="I353" t="s">
        <v>376</v>
      </c>
      <c r="K353" t="s">
        <v>376</v>
      </c>
      <c r="N353" t="s">
        <v>10274</v>
      </c>
    </row>
    <row r="354" spans="1:15">
      <c r="A354" s="30"/>
    </row>
    <row r="355" spans="1:15">
      <c r="A355" s="30" t="s">
        <v>5968</v>
      </c>
      <c r="B355" t="s">
        <v>9201</v>
      </c>
      <c r="C355" t="s">
        <v>5969</v>
      </c>
      <c r="D355" t="s">
        <v>390</v>
      </c>
      <c r="E355" t="s">
        <v>390</v>
      </c>
      <c r="F355" t="s">
        <v>391</v>
      </c>
      <c r="G355" t="s">
        <v>392</v>
      </c>
      <c r="H355" t="s">
        <v>393</v>
      </c>
      <c r="I355" t="s">
        <v>394</v>
      </c>
      <c r="J355" t="s">
        <v>392</v>
      </c>
      <c r="K355" t="s">
        <v>386</v>
      </c>
      <c r="L355" t="s">
        <v>395</v>
      </c>
      <c r="M355" t="s">
        <v>395</v>
      </c>
      <c r="N355" t="s">
        <v>394</v>
      </c>
      <c r="O355" t="s">
        <v>396</v>
      </c>
    </row>
    <row r="356" spans="1:15">
      <c r="A356" s="30" t="s">
        <v>1053</v>
      </c>
      <c r="B356" t="s">
        <v>6385</v>
      </c>
      <c r="C356" t="s">
        <v>376</v>
      </c>
      <c r="D356" t="s">
        <v>9198</v>
      </c>
      <c r="E356" t="s">
        <v>9198</v>
      </c>
      <c r="F356" t="s">
        <v>9198</v>
      </c>
      <c r="H356" t="s">
        <v>9198</v>
      </c>
      <c r="I356" t="s">
        <v>376</v>
      </c>
      <c r="K356" t="s">
        <v>10275</v>
      </c>
      <c r="N356" t="s">
        <v>10276</v>
      </c>
    </row>
    <row r="357" spans="1:15">
      <c r="A357" s="30"/>
    </row>
    <row r="358" spans="1:15">
      <c r="A358" s="30" t="s">
        <v>5968</v>
      </c>
      <c r="B358" t="s">
        <v>9201</v>
      </c>
      <c r="C358" t="s">
        <v>5969</v>
      </c>
      <c r="D358" t="s">
        <v>390</v>
      </c>
      <c r="E358" t="s">
        <v>390</v>
      </c>
      <c r="F358" t="s">
        <v>391</v>
      </c>
      <c r="G358" t="s">
        <v>392</v>
      </c>
      <c r="H358" t="s">
        <v>393</v>
      </c>
      <c r="I358" t="s">
        <v>394</v>
      </c>
      <c r="J358" t="s">
        <v>392</v>
      </c>
      <c r="K358" t="s">
        <v>386</v>
      </c>
      <c r="L358" t="s">
        <v>395</v>
      </c>
      <c r="M358" t="s">
        <v>395</v>
      </c>
      <c r="N358" t="s">
        <v>394</v>
      </c>
      <c r="O358" t="s">
        <v>396</v>
      </c>
    </row>
    <row r="359" spans="1:15">
      <c r="A359" s="30" t="s">
        <v>1053</v>
      </c>
      <c r="C359" t="s">
        <v>376</v>
      </c>
      <c r="D359" t="s">
        <v>9198</v>
      </c>
      <c r="E359" t="s">
        <v>9198</v>
      </c>
      <c r="F359" t="s">
        <v>9198</v>
      </c>
      <c r="H359" t="s">
        <v>9198</v>
      </c>
      <c r="I359" t="s">
        <v>376</v>
      </c>
      <c r="K359" t="s">
        <v>10275</v>
      </c>
      <c r="N359" t="s">
        <v>10276</v>
      </c>
    </row>
    <row r="360" spans="1:15">
      <c r="A360" s="30"/>
    </row>
    <row r="361" spans="1:15">
      <c r="A361" s="30" t="s">
        <v>5968</v>
      </c>
      <c r="B361" t="s">
        <v>9201</v>
      </c>
      <c r="C361" t="s">
        <v>5969</v>
      </c>
      <c r="D361" t="s">
        <v>390</v>
      </c>
      <c r="E361" t="s">
        <v>390</v>
      </c>
      <c r="F361" t="s">
        <v>391</v>
      </c>
      <c r="G361" t="s">
        <v>392</v>
      </c>
      <c r="H361" t="s">
        <v>393</v>
      </c>
      <c r="I361" t="s">
        <v>394</v>
      </c>
      <c r="J361" t="s">
        <v>392</v>
      </c>
      <c r="K361" t="s">
        <v>386</v>
      </c>
      <c r="L361" t="s">
        <v>395</v>
      </c>
      <c r="M361" t="s">
        <v>395</v>
      </c>
      <c r="N361" t="s">
        <v>394</v>
      </c>
      <c r="O361" t="s">
        <v>396</v>
      </c>
    </row>
    <row r="362" spans="1:15">
      <c r="A362" s="30" t="s">
        <v>6409</v>
      </c>
      <c r="B362" t="s">
        <v>10030</v>
      </c>
      <c r="C362" t="s">
        <v>10277</v>
      </c>
      <c r="D362" t="s">
        <v>9374</v>
      </c>
      <c r="E362" t="s">
        <v>10032</v>
      </c>
      <c r="F362" t="s">
        <v>9198</v>
      </c>
      <c r="H362" t="s">
        <v>9198</v>
      </c>
      <c r="I362" t="s">
        <v>376</v>
      </c>
      <c r="K362" t="s">
        <v>376</v>
      </c>
      <c r="N362" t="s">
        <v>10278</v>
      </c>
    </row>
    <row r="363" spans="1:15">
      <c r="A363" s="30"/>
    </row>
    <row r="364" spans="1:15">
      <c r="A364" s="30" t="s">
        <v>6409</v>
      </c>
      <c r="B364" t="s">
        <v>10034</v>
      </c>
      <c r="C364" t="s">
        <v>10242</v>
      </c>
      <c r="D364" t="s">
        <v>9374</v>
      </c>
      <c r="E364" t="s">
        <v>9581</v>
      </c>
      <c r="F364" t="s">
        <v>9198</v>
      </c>
      <c r="H364" t="s">
        <v>9198</v>
      </c>
      <c r="I364" t="s">
        <v>376</v>
      </c>
      <c r="K364" t="s">
        <v>376</v>
      </c>
      <c r="N364" t="s">
        <v>10243</v>
      </c>
    </row>
    <row r="365" spans="1:15">
      <c r="A365" s="30"/>
    </row>
    <row r="366" spans="1:15">
      <c r="A366" s="30" t="s">
        <v>5968</v>
      </c>
      <c r="B366" t="s">
        <v>9201</v>
      </c>
      <c r="C366" t="s">
        <v>5969</v>
      </c>
      <c r="D366" t="s">
        <v>390</v>
      </c>
      <c r="E366" t="s">
        <v>390</v>
      </c>
      <c r="F366" t="s">
        <v>391</v>
      </c>
      <c r="G366" t="s">
        <v>392</v>
      </c>
      <c r="H366" t="s">
        <v>393</v>
      </c>
      <c r="I366" t="s">
        <v>394</v>
      </c>
      <c r="J366" t="s">
        <v>392</v>
      </c>
      <c r="K366" t="s">
        <v>386</v>
      </c>
      <c r="L366" t="s">
        <v>395</v>
      </c>
      <c r="M366" t="s">
        <v>395</v>
      </c>
      <c r="N366" t="s">
        <v>394</v>
      </c>
      <c r="O366" t="s">
        <v>396</v>
      </c>
    </row>
    <row r="367" spans="1:15">
      <c r="A367" s="30" t="s">
        <v>6409</v>
      </c>
      <c r="C367" t="s">
        <v>10279</v>
      </c>
      <c r="D367" t="s">
        <v>9505</v>
      </c>
      <c r="E367" t="s">
        <v>10036</v>
      </c>
      <c r="F367" t="s">
        <v>9198</v>
      </c>
      <c r="H367" t="s">
        <v>9198</v>
      </c>
      <c r="I367" t="s">
        <v>376</v>
      </c>
      <c r="K367" t="s">
        <v>376</v>
      </c>
      <c r="N367" t="s">
        <v>10280</v>
      </c>
    </row>
    <row r="368" spans="1:15">
      <c r="A368" s="30"/>
    </row>
    <row r="369" spans="1:15">
      <c r="A369" s="30" t="s">
        <v>5968</v>
      </c>
      <c r="B369" t="s">
        <v>9201</v>
      </c>
      <c r="C369" t="s">
        <v>5969</v>
      </c>
      <c r="D369" t="s">
        <v>390</v>
      </c>
      <c r="E369" t="s">
        <v>390</v>
      </c>
      <c r="F369" t="s">
        <v>391</v>
      </c>
      <c r="G369" t="s">
        <v>392</v>
      </c>
      <c r="H369" t="s">
        <v>393</v>
      </c>
      <c r="I369" t="s">
        <v>394</v>
      </c>
      <c r="J369" t="s">
        <v>392</v>
      </c>
      <c r="K369" t="s">
        <v>386</v>
      </c>
      <c r="L369" t="s">
        <v>395</v>
      </c>
      <c r="M369" t="s">
        <v>395</v>
      </c>
      <c r="N369" t="s">
        <v>394</v>
      </c>
      <c r="O369" t="s">
        <v>396</v>
      </c>
    </row>
    <row r="370" spans="1:15">
      <c r="A370" s="30" t="s">
        <v>6457</v>
      </c>
      <c r="B370" t="s">
        <v>9201</v>
      </c>
      <c r="C370" t="s">
        <v>5969</v>
      </c>
      <c r="D370" t="s">
        <v>390</v>
      </c>
      <c r="E370" t="s">
        <v>390</v>
      </c>
      <c r="F370" t="s">
        <v>391</v>
      </c>
      <c r="G370" t="s">
        <v>392</v>
      </c>
      <c r="H370" t="s">
        <v>393</v>
      </c>
      <c r="I370" t="s">
        <v>394</v>
      </c>
      <c r="J370" t="s">
        <v>392</v>
      </c>
      <c r="K370" t="s">
        <v>386</v>
      </c>
      <c r="L370" t="s">
        <v>395</v>
      </c>
      <c r="M370" t="s">
        <v>395</v>
      </c>
      <c r="N370" t="s">
        <v>394</v>
      </c>
      <c r="O370" t="s">
        <v>396</v>
      </c>
    </row>
    <row r="371" spans="1:15">
      <c r="A371" s="30"/>
      <c r="C371" t="s">
        <v>10281</v>
      </c>
      <c r="D371" t="s">
        <v>10282</v>
      </c>
      <c r="E371" t="s">
        <v>10283</v>
      </c>
      <c r="F371" t="s">
        <v>9198</v>
      </c>
      <c r="H371" t="s">
        <v>9198</v>
      </c>
      <c r="I371" t="s">
        <v>10284</v>
      </c>
      <c r="K371" t="s">
        <v>10285</v>
      </c>
      <c r="N371" t="s">
        <v>10286</v>
      </c>
    </row>
    <row r="372" spans="1:15">
      <c r="A372" s="30"/>
    </row>
    <row r="373" spans="1:15">
      <c r="A373" s="30" t="s">
        <v>5968</v>
      </c>
      <c r="B373" t="s">
        <v>9201</v>
      </c>
      <c r="C373" t="s">
        <v>5969</v>
      </c>
      <c r="D373" t="s">
        <v>390</v>
      </c>
      <c r="E373" t="s">
        <v>390</v>
      </c>
      <c r="F373" t="s">
        <v>391</v>
      </c>
      <c r="G373" t="s">
        <v>392</v>
      </c>
      <c r="H373" t="s">
        <v>393</v>
      </c>
      <c r="I373" t="s">
        <v>394</v>
      </c>
      <c r="J373" t="s">
        <v>392</v>
      </c>
      <c r="K373" t="s">
        <v>386</v>
      </c>
      <c r="L373" t="s">
        <v>395</v>
      </c>
      <c r="M373" t="s">
        <v>395</v>
      </c>
      <c r="N373" t="s">
        <v>394</v>
      </c>
      <c r="O373" t="s">
        <v>396</v>
      </c>
    </row>
    <row r="374" spans="1:15">
      <c r="A374" s="51" t="s">
        <v>5968</v>
      </c>
      <c r="B374" t="s">
        <v>392</v>
      </c>
    </row>
  </sheetData>
  <pageMargins left="0.7" right="0.7" top="0.75" bottom="0.75" header="0.3" footer="0.3"/>
  <pageSetup paperSize="9" scale="7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E57C-AD48-4806-8DE8-34D03B308227}">
  <dimension ref="A1:O372"/>
  <sheetViews>
    <sheetView topLeftCell="A350" workbookViewId="0">
      <selection activeCell="N372" sqref="N372"/>
    </sheetView>
  </sheetViews>
  <sheetFormatPr defaultRowHeight="14.4"/>
  <cols>
    <col min="1" max="1" width="28.77734375" bestFit="1" customWidth="1"/>
    <col min="2" max="2" width="19.33203125" bestFit="1" customWidth="1"/>
    <col min="3" max="3" width="20.21875" bestFit="1" customWidth="1"/>
    <col min="4" max="5" width="12" bestFit="1" customWidth="1"/>
    <col min="6" max="6" width="19.21875" bestFit="1" customWidth="1"/>
    <col min="7" max="7" width="5" bestFit="1" customWidth="1"/>
    <col min="8" max="8" width="18.21875" bestFit="1" customWidth="1"/>
    <col min="9" max="9" width="17.21875" bestFit="1" customWidth="1"/>
    <col min="10" max="10" width="5" bestFit="1" customWidth="1"/>
    <col min="11" max="11" width="17.21875" bestFit="1" customWidth="1"/>
    <col min="12" max="13" width="4.33203125" bestFit="1" customWidth="1"/>
    <col min="14" max="14" width="20.21875" bestFit="1" customWidth="1"/>
    <col min="15" max="15" width="8.33203125" bestFit="1" customWidth="1"/>
  </cols>
  <sheetData>
    <row r="1" spans="1:15">
      <c r="A1" s="30" t="s">
        <v>5950</v>
      </c>
      <c r="B1" t="s">
        <v>5951</v>
      </c>
      <c r="C1" t="s">
        <v>5952</v>
      </c>
      <c r="E1" t="s">
        <v>336</v>
      </c>
      <c r="F1" t="s">
        <v>9719</v>
      </c>
      <c r="G1" t="s">
        <v>338</v>
      </c>
      <c r="H1" s="13">
        <v>45681</v>
      </c>
      <c r="I1" t="s">
        <v>339</v>
      </c>
    </row>
    <row r="2" spans="1:15">
      <c r="A2" s="30"/>
      <c r="E2" t="s">
        <v>340</v>
      </c>
      <c r="F2" t="s">
        <v>341</v>
      </c>
      <c r="I2" t="s">
        <v>342</v>
      </c>
      <c r="J2" t="s">
        <v>343</v>
      </c>
      <c r="N2" t="s">
        <v>344</v>
      </c>
    </row>
    <row r="3" spans="1:15">
      <c r="A3" s="30"/>
      <c r="C3" t="s">
        <v>354</v>
      </c>
      <c r="D3" t="s">
        <v>347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349</v>
      </c>
      <c r="K3" t="s">
        <v>351</v>
      </c>
      <c r="L3" t="s">
        <v>352</v>
      </c>
      <c r="M3" t="s">
        <v>353</v>
      </c>
      <c r="N3" t="s">
        <v>354</v>
      </c>
    </row>
    <row r="4" spans="1:15">
      <c r="A4" s="30"/>
      <c r="C4" t="s">
        <v>355</v>
      </c>
      <c r="D4" t="s">
        <v>356</v>
      </c>
      <c r="E4" t="s">
        <v>357</v>
      </c>
      <c r="F4" t="s">
        <v>358</v>
      </c>
      <c r="H4" t="s">
        <v>359</v>
      </c>
      <c r="I4" t="s">
        <v>360</v>
      </c>
      <c r="K4" t="s">
        <v>361</v>
      </c>
      <c r="L4" t="s">
        <v>362</v>
      </c>
      <c r="M4" t="s">
        <v>362</v>
      </c>
      <c r="N4" t="s">
        <v>363</v>
      </c>
      <c r="O4" t="s">
        <v>364</v>
      </c>
    </row>
    <row r="5" spans="1:15">
      <c r="A5" s="30" t="s">
        <v>365</v>
      </c>
      <c r="B5" t="s">
        <v>5963</v>
      </c>
      <c r="C5" t="s">
        <v>368</v>
      </c>
      <c r="D5" t="s">
        <v>369</v>
      </c>
      <c r="E5" t="s">
        <v>370</v>
      </c>
      <c r="F5" t="s">
        <v>368</v>
      </c>
      <c r="H5" t="s">
        <v>368</v>
      </c>
      <c r="I5" t="s">
        <v>368</v>
      </c>
      <c r="K5" t="s">
        <v>368</v>
      </c>
    </row>
    <row r="6" spans="1:15">
      <c r="A6" s="30"/>
    </row>
    <row r="7" spans="1:15">
      <c r="A7" s="30" t="s">
        <v>5964</v>
      </c>
      <c r="B7" t="s">
        <v>5965</v>
      </c>
      <c r="C7" t="s">
        <v>9720</v>
      </c>
      <c r="D7" t="s">
        <v>9606</v>
      </c>
      <c r="E7" t="s">
        <v>9721</v>
      </c>
      <c r="F7" t="s">
        <v>9198</v>
      </c>
      <c r="H7" t="s">
        <v>9198</v>
      </c>
      <c r="I7" t="s">
        <v>376</v>
      </c>
      <c r="K7" t="s">
        <v>376</v>
      </c>
      <c r="N7" t="s">
        <v>9722</v>
      </c>
      <c r="O7" t="s">
        <v>5967</v>
      </c>
    </row>
    <row r="8" spans="1:15">
      <c r="A8" s="30"/>
    </row>
    <row r="9" spans="1:15">
      <c r="A9" s="30" t="s">
        <v>5964</v>
      </c>
      <c r="B9" t="s">
        <v>9723</v>
      </c>
      <c r="C9" t="s">
        <v>9724</v>
      </c>
      <c r="D9" t="s">
        <v>9396</v>
      </c>
      <c r="E9" t="s">
        <v>9725</v>
      </c>
      <c r="F9" t="s">
        <v>9198</v>
      </c>
      <c r="H9" t="s">
        <v>9198</v>
      </c>
      <c r="I9" t="s">
        <v>376</v>
      </c>
      <c r="K9" t="s">
        <v>376</v>
      </c>
      <c r="N9" t="s">
        <v>9726</v>
      </c>
    </row>
    <row r="10" spans="1:15">
      <c r="A10" s="30"/>
    </row>
    <row r="11" spans="1:15">
      <c r="A11" s="30" t="s">
        <v>5968</v>
      </c>
      <c r="B11" t="s">
        <v>394</v>
      </c>
      <c r="C11" t="s">
        <v>5971</v>
      </c>
      <c r="D11" t="s">
        <v>390</v>
      </c>
      <c r="E11" t="s">
        <v>390</v>
      </c>
      <c r="F11" t="s">
        <v>391</v>
      </c>
      <c r="G11" t="s">
        <v>392</v>
      </c>
      <c r="H11" t="s">
        <v>393</v>
      </c>
      <c r="I11" t="s">
        <v>394</v>
      </c>
      <c r="J11" t="s">
        <v>392</v>
      </c>
      <c r="K11" t="s">
        <v>386</v>
      </c>
      <c r="L11" t="s">
        <v>395</v>
      </c>
      <c r="M11" t="s">
        <v>395</v>
      </c>
      <c r="N11" t="s">
        <v>394</v>
      </c>
      <c r="O11" t="s">
        <v>396</v>
      </c>
    </row>
    <row r="12" spans="1:15">
      <c r="A12" s="30" t="s">
        <v>5964</v>
      </c>
      <c r="C12" t="s">
        <v>9727</v>
      </c>
      <c r="D12" t="s">
        <v>9728</v>
      </c>
      <c r="E12" t="s">
        <v>9729</v>
      </c>
      <c r="F12" t="s">
        <v>9198</v>
      </c>
      <c r="H12" t="s">
        <v>9198</v>
      </c>
      <c r="I12" t="s">
        <v>376</v>
      </c>
      <c r="K12" t="s">
        <v>376</v>
      </c>
      <c r="N12" t="s">
        <v>9730</v>
      </c>
    </row>
    <row r="13" spans="1:15">
      <c r="A13" s="30"/>
    </row>
    <row r="14" spans="1:15">
      <c r="A14" s="30" t="s">
        <v>5968</v>
      </c>
      <c r="B14" t="s">
        <v>394</v>
      </c>
      <c r="C14" t="s">
        <v>5971</v>
      </c>
      <c r="D14" t="s">
        <v>390</v>
      </c>
      <c r="E14" t="s">
        <v>390</v>
      </c>
      <c r="F14" t="s">
        <v>391</v>
      </c>
      <c r="G14" t="s">
        <v>392</v>
      </c>
      <c r="H14" t="s">
        <v>393</v>
      </c>
      <c r="I14" t="s">
        <v>394</v>
      </c>
      <c r="J14" t="s">
        <v>392</v>
      </c>
      <c r="K14" t="s">
        <v>386</v>
      </c>
      <c r="L14" t="s">
        <v>395</v>
      </c>
      <c r="M14" t="s">
        <v>395</v>
      </c>
      <c r="N14" t="s">
        <v>394</v>
      </c>
      <c r="O14" t="s">
        <v>396</v>
      </c>
    </row>
    <row r="15" spans="1:15">
      <c r="A15" s="30" t="s">
        <v>5984</v>
      </c>
      <c r="B15" t="s">
        <v>5988</v>
      </c>
      <c r="C15" t="s">
        <v>376</v>
      </c>
      <c r="D15" t="s">
        <v>9198</v>
      </c>
      <c r="E15" t="s">
        <v>9198</v>
      </c>
      <c r="F15" t="s">
        <v>9198</v>
      </c>
      <c r="H15" t="s">
        <v>9198</v>
      </c>
      <c r="I15" t="s">
        <v>9731</v>
      </c>
      <c r="K15" t="s">
        <v>9732</v>
      </c>
      <c r="N15" t="s">
        <v>9733</v>
      </c>
      <c r="O15" t="s">
        <v>377</v>
      </c>
    </row>
    <row r="16" spans="1:15">
      <c r="A16" s="30"/>
    </row>
    <row r="17" spans="1:15">
      <c r="A17" s="30" t="s">
        <v>5968</v>
      </c>
      <c r="B17" t="s">
        <v>394</v>
      </c>
      <c r="C17" t="s">
        <v>5971</v>
      </c>
      <c r="D17" t="s">
        <v>390</v>
      </c>
      <c r="E17" t="s">
        <v>390</v>
      </c>
      <c r="F17" t="s">
        <v>391</v>
      </c>
      <c r="G17" t="s">
        <v>392</v>
      </c>
      <c r="H17" t="s">
        <v>393</v>
      </c>
      <c r="I17" t="s">
        <v>394</v>
      </c>
      <c r="J17" t="s">
        <v>392</v>
      </c>
      <c r="K17" t="s">
        <v>386</v>
      </c>
      <c r="L17" t="s">
        <v>395</v>
      </c>
      <c r="M17" t="s">
        <v>395</v>
      </c>
      <c r="N17" t="s">
        <v>394</v>
      </c>
      <c r="O17" t="s">
        <v>396</v>
      </c>
    </row>
    <row r="18" spans="1:15">
      <c r="A18" s="30" t="s">
        <v>5984</v>
      </c>
      <c r="C18" t="s">
        <v>376</v>
      </c>
      <c r="D18" t="s">
        <v>9198</v>
      </c>
      <c r="E18" t="s">
        <v>9198</v>
      </c>
      <c r="F18" t="s">
        <v>9198</v>
      </c>
      <c r="H18" t="s">
        <v>9198</v>
      </c>
      <c r="I18" t="s">
        <v>9731</v>
      </c>
      <c r="K18" t="s">
        <v>9732</v>
      </c>
      <c r="N18" t="s">
        <v>9733</v>
      </c>
    </row>
    <row r="19" spans="1:15">
      <c r="A19" s="30"/>
    </row>
    <row r="20" spans="1:15">
      <c r="A20" s="30" t="s">
        <v>5968</v>
      </c>
      <c r="B20" t="s">
        <v>394</v>
      </c>
      <c r="C20" t="s">
        <v>5971</v>
      </c>
      <c r="D20" t="s">
        <v>390</v>
      </c>
      <c r="E20" t="s">
        <v>390</v>
      </c>
      <c r="F20" t="s">
        <v>391</v>
      </c>
      <c r="G20" t="s">
        <v>392</v>
      </c>
      <c r="H20" t="s">
        <v>393</v>
      </c>
      <c r="I20" t="s">
        <v>394</v>
      </c>
      <c r="J20" t="s">
        <v>392</v>
      </c>
      <c r="K20" t="s">
        <v>386</v>
      </c>
      <c r="L20" t="s">
        <v>395</v>
      </c>
      <c r="M20" t="s">
        <v>395</v>
      </c>
      <c r="N20" t="s">
        <v>394</v>
      </c>
      <c r="O20" t="s">
        <v>396</v>
      </c>
    </row>
    <row r="21" spans="1:15">
      <c r="A21" s="30" t="s">
        <v>6002</v>
      </c>
      <c r="B21" t="s">
        <v>6003</v>
      </c>
      <c r="C21" t="s">
        <v>376</v>
      </c>
      <c r="D21" t="s">
        <v>9198</v>
      </c>
      <c r="E21" t="s">
        <v>9198</v>
      </c>
      <c r="F21" t="s">
        <v>9198</v>
      </c>
      <c r="H21" t="s">
        <v>9198</v>
      </c>
      <c r="I21" t="s">
        <v>9734</v>
      </c>
      <c r="K21" t="s">
        <v>376</v>
      </c>
      <c r="N21" t="s">
        <v>9734</v>
      </c>
      <c r="O21" t="s">
        <v>5967</v>
      </c>
    </row>
    <row r="22" spans="1:15">
      <c r="A22" s="30"/>
    </row>
    <row r="23" spans="1:15">
      <c r="A23" s="30" t="s">
        <v>5968</v>
      </c>
      <c r="B23" t="s">
        <v>394</v>
      </c>
      <c r="C23" t="s">
        <v>5971</v>
      </c>
      <c r="D23" t="s">
        <v>390</v>
      </c>
      <c r="E23" t="s">
        <v>390</v>
      </c>
      <c r="F23" t="s">
        <v>391</v>
      </c>
      <c r="G23" t="s">
        <v>392</v>
      </c>
      <c r="H23" t="s">
        <v>393</v>
      </c>
      <c r="I23" t="s">
        <v>394</v>
      </c>
      <c r="J23" t="s">
        <v>392</v>
      </c>
      <c r="K23" t="s">
        <v>386</v>
      </c>
      <c r="L23" t="s">
        <v>395</v>
      </c>
      <c r="M23" t="s">
        <v>395</v>
      </c>
      <c r="N23" t="s">
        <v>394</v>
      </c>
      <c r="O23" t="s">
        <v>396</v>
      </c>
    </row>
    <row r="24" spans="1:15">
      <c r="A24" s="30" t="s">
        <v>6002</v>
      </c>
      <c r="C24" t="s">
        <v>376</v>
      </c>
      <c r="D24" t="s">
        <v>9198</v>
      </c>
      <c r="E24" t="s">
        <v>9198</v>
      </c>
      <c r="F24" t="s">
        <v>9198</v>
      </c>
      <c r="H24" t="s">
        <v>9198</v>
      </c>
      <c r="I24" t="s">
        <v>9734</v>
      </c>
      <c r="K24" t="s">
        <v>376</v>
      </c>
      <c r="N24" t="s">
        <v>9734</v>
      </c>
    </row>
    <row r="25" spans="1:15">
      <c r="A25" s="30"/>
    </row>
    <row r="26" spans="1:15">
      <c r="A26" s="30" t="s">
        <v>5968</v>
      </c>
      <c r="B26" t="s">
        <v>394</v>
      </c>
      <c r="C26" t="s">
        <v>5971</v>
      </c>
      <c r="D26" t="s">
        <v>390</v>
      </c>
      <c r="E26" t="s">
        <v>390</v>
      </c>
      <c r="F26" t="s">
        <v>391</v>
      </c>
      <c r="G26" t="s">
        <v>392</v>
      </c>
      <c r="H26" t="s">
        <v>393</v>
      </c>
      <c r="I26" t="s">
        <v>394</v>
      </c>
      <c r="J26" t="s">
        <v>392</v>
      </c>
      <c r="K26" t="s">
        <v>386</v>
      </c>
      <c r="L26" t="s">
        <v>395</v>
      </c>
      <c r="M26" t="s">
        <v>395</v>
      </c>
      <c r="N26" t="s">
        <v>394</v>
      </c>
      <c r="O26" t="s">
        <v>396</v>
      </c>
    </row>
    <row r="27" spans="1:15">
      <c r="A27" s="30" t="s">
        <v>6014</v>
      </c>
      <c r="B27" t="s">
        <v>6015</v>
      </c>
      <c r="C27" t="s">
        <v>376</v>
      </c>
      <c r="D27" t="s">
        <v>9198</v>
      </c>
      <c r="E27" t="s">
        <v>9198</v>
      </c>
      <c r="F27" t="s">
        <v>9198</v>
      </c>
      <c r="H27" t="s">
        <v>9198</v>
      </c>
      <c r="I27" t="s">
        <v>9735</v>
      </c>
      <c r="K27" t="s">
        <v>376</v>
      </c>
      <c r="N27" t="s">
        <v>9736</v>
      </c>
      <c r="O27" t="s">
        <v>5967</v>
      </c>
    </row>
    <row r="28" spans="1:15">
      <c r="A28" s="30"/>
    </row>
    <row r="29" spans="1:15">
      <c r="A29" s="30" t="s">
        <v>6014</v>
      </c>
      <c r="B29" t="s">
        <v>6023</v>
      </c>
      <c r="C29" t="s">
        <v>376</v>
      </c>
      <c r="D29" t="s">
        <v>9198</v>
      </c>
      <c r="E29" t="s">
        <v>9198</v>
      </c>
      <c r="F29" t="s">
        <v>9198</v>
      </c>
      <c r="H29" t="s">
        <v>9198</v>
      </c>
      <c r="I29" t="s">
        <v>9734</v>
      </c>
      <c r="K29" t="s">
        <v>376</v>
      </c>
      <c r="N29" t="s">
        <v>9734</v>
      </c>
      <c r="O29" t="s">
        <v>5967</v>
      </c>
    </row>
    <row r="30" spans="1:15">
      <c r="A30" s="30"/>
    </row>
    <row r="31" spans="1:15">
      <c r="A31" s="30" t="s">
        <v>6014</v>
      </c>
      <c r="B31" t="s">
        <v>6027</v>
      </c>
      <c r="C31" t="s">
        <v>376</v>
      </c>
      <c r="D31" t="s">
        <v>9198</v>
      </c>
      <c r="E31" t="s">
        <v>9198</v>
      </c>
      <c r="F31" t="s">
        <v>9198</v>
      </c>
      <c r="H31" t="s">
        <v>9198</v>
      </c>
      <c r="I31" t="s">
        <v>9737</v>
      </c>
      <c r="K31" t="s">
        <v>9738</v>
      </c>
      <c r="N31" t="s">
        <v>9739</v>
      </c>
      <c r="O31" t="s">
        <v>5967</v>
      </c>
    </row>
    <row r="32" spans="1:15">
      <c r="A32" s="30"/>
    </row>
    <row r="33" spans="1:15">
      <c r="A33" s="30" t="s">
        <v>6014</v>
      </c>
      <c r="B33" t="s">
        <v>6032</v>
      </c>
      <c r="C33" t="s">
        <v>376</v>
      </c>
      <c r="D33" t="s">
        <v>9198</v>
      </c>
      <c r="E33" t="s">
        <v>9198</v>
      </c>
      <c r="F33" t="s">
        <v>9198</v>
      </c>
      <c r="H33" t="s">
        <v>9198</v>
      </c>
      <c r="I33" t="s">
        <v>9740</v>
      </c>
      <c r="K33" t="s">
        <v>376</v>
      </c>
      <c r="N33" t="s">
        <v>9741</v>
      </c>
      <c r="O33" t="s">
        <v>5967</v>
      </c>
    </row>
    <row r="34" spans="1:15">
      <c r="A34" s="30"/>
    </row>
    <row r="35" spans="1:15">
      <c r="A35" s="30" t="s">
        <v>6014</v>
      </c>
      <c r="B35" t="s">
        <v>9742</v>
      </c>
      <c r="C35" t="s">
        <v>9586</v>
      </c>
      <c r="D35" t="s">
        <v>9519</v>
      </c>
      <c r="E35" t="s">
        <v>9743</v>
      </c>
      <c r="F35" t="s">
        <v>9198</v>
      </c>
      <c r="H35" t="s">
        <v>9198</v>
      </c>
      <c r="I35" t="s">
        <v>376</v>
      </c>
      <c r="K35" t="s">
        <v>376</v>
      </c>
      <c r="N35" t="s">
        <v>9744</v>
      </c>
      <c r="O35" t="s">
        <v>377</v>
      </c>
    </row>
    <row r="36" spans="1:15">
      <c r="A36" s="30"/>
    </row>
    <row r="37" spans="1:15">
      <c r="A37" s="30" t="s">
        <v>6014</v>
      </c>
      <c r="B37" t="s">
        <v>6035</v>
      </c>
      <c r="C37" t="s">
        <v>376</v>
      </c>
      <c r="D37" t="s">
        <v>9198</v>
      </c>
      <c r="E37" t="s">
        <v>9198</v>
      </c>
      <c r="F37" t="s">
        <v>9198</v>
      </c>
      <c r="H37" t="s">
        <v>9198</v>
      </c>
      <c r="I37" t="s">
        <v>9745</v>
      </c>
      <c r="K37" t="s">
        <v>376</v>
      </c>
      <c r="N37" t="s">
        <v>9745</v>
      </c>
    </row>
    <row r="38" spans="1:15">
      <c r="A38" s="30"/>
    </row>
    <row r="39" spans="1:15">
      <c r="A39" s="30" t="s">
        <v>5968</v>
      </c>
      <c r="B39" t="s">
        <v>394</v>
      </c>
      <c r="C39" t="s">
        <v>5971</v>
      </c>
      <c r="D39" t="s">
        <v>390</v>
      </c>
      <c r="E39" t="s">
        <v>390</v>
      </c>
      <c r="F39" t="s">
        <v>391</v>
      </c>
      <c r="G39" t="s">
        <v>392</v>
      </c>
      <c r="H39" t="s">
        <v>393</v>
      </c>
      <c r="I39" t="s">
        <v>394</v>
      </c>
      <c r="J39" t="s">
        <v>392</v>
      </c>
      <c r="K39" t="s">
        <v>386</v>
      </c>
      <c r="L39" t="s">
        <v>395</v>
      </c>
      <c r="M39" t="s">
        <v>395</v>
      </c>
      <c r="N39" t="s">
        <v>394</v>
      </c>
      <c r="O39" t="s">
        <v>396</v>
      </c>
    </row>
    <row r="40" spans="1:15">
      <c r="A40" s="30" t="s">
        <v>6014</v>
      </c>
      <c r="C40" t="s">
        <v>9586</v>
      </c>
      <c r="D40" t="s">
        <v>9519</v>
      </c>
      <c r="E40" t="s">
        <v>9743</v>
      </c>
      <c r="F40" t="s">
        <v>9198</v>
      </c>
      <c r="H40" t="s">
        <v>9198</v>
      </c>
      <c r="I40" t="s">
        <v>9746</v>
      </c>
      <c r="K40" t="s">
        <v>9738</v>
      </c>
      <c r="N40" t="s">
        <v>9747</v>
      </c>
    </row>
    <row r="41" spans="1:15">
      <c r="A41" s="30"/>
    </row>
    <row r="42" spans="1:15">
      <c r="A42" s="30" t="s">
        <v>5968</v>
      </c>
      <c r="B42" t="s">
        <v>394</v>
      </c>
      <c r="C42" t="s">
        <v>5971</v>
      </c>
      <c r="D42" t="s">
        <v>390</v>
      </c>
      <c r="E42" t="s">
        <v>390</v>
      </c>
      <c r="F42" t="s">
        <v>391</v>
      </c>
      <c r="G42" t="s">
        <v>392</v>
      </c>
      <c r="H42" t="s">
        <v>393</v>
      </c>
      <c r="I42" t="s">
        <v>394</v>
      </c>
      <c r="J42" t="s">
        <v>392</v>
      </c>
      <c r="K42" t="s">
        <v>386</v>
      </c>
      <c r="L42" t="s">
        <v>395</v>
      </c>
      <c r="M42" t="s">
        <v>395</v>
      </c>
      <c r="N42" t="s">
        <v>394</v>
      </c>
      <c r="O42" t="s">
        <v>396</v>
      </c>
    </row>
    <row r="43" spans="1:15">
      <c r="A43" s="30" t="s">
        <v>6042</v>
      </c>
      <c r="B43" t="s">
        <v>6043</v>
      </c>
      <c r="C43" t="s">
        <v>376</v>
      </c>
      <c r="D43" t="s">
        <v>9198</v>
      </c>
      <c r="E43" t="s">
        <v>9198</v>
      </c>
      <c r="F43" t="s">
        <v>9198</v>
      </c>
      <c r="H43" t="s">
        <v>9198</v>
      </c>
      <c r="I43" t="s">
        <v>9748</v>
      </c>
      <c r="K43" t="s">
        <v>9749</v>
      </c>
      <c r="N43" t="s">
        <v>9750</v>
      </c>
      <c r="O43" t="s">
        <v>5967</v>
      </c>
    </row>
    <row r="44" spans="1:15">
      <c r="A44" s="30"/>
    </row>
    <row r="45" spans="1:15">
      <c r="A45" s="30" t="s">
        <v>5968</v>
      </c>
      <c r="B45" t="s">
        <v>394</v>
      </c>
      <c r="C45" t="s">
        <v>5971</v>
      </c>
      <c r="D45" t="s">
        <v>390</v>
      </c>
      <c r="E45" t="s">
        <v>390</v>
      </c>
      <c r="F45" t="s">
        <v>391</v>
      </c>
      <c r="G45" t="s">
        <v>392</v>
      </c>
      <c r="H45" t="s">
        <v>393</v>
      </c>
      <c r="I45" t="s">
        <v>394</v>
      </c>
      <c r="J45" t="s">
        <v>392</v>
      </c>
      <c r="K45" t="s">
        <v>386</v>
      </c>
      <c r="L45" t="s">
        <v>395</v>
      </c>
      <c r="M45" t="s">
        <v>395</v>
      </c>
      <c r="N45" t="s">
        <v>394</v>
      </c>
      <c r="O45" t="s">
        <v>396</v>
      </c>
    </row>
    <row r="46" spans="1:15">
      <c r="A46" s="30" t="s">
        <v>6042</v>
      </c>
      <c r="C46" t="s">
        <v>376</v>
      </c>
      <c r="D46" t="s">
        <v>9198</v>
      </c>
      <c r="E46" t="s">
        <v>9198</v>
      </c>
      <c r="F46" t="s">
        <v>9198</v>
      </c>
      <c r="H46" t="s">
        <v>9198</v>
      </c>
      <c r="I46" t="s">
        <v>9748</v>
      </c>
      <c r="K46" t="s">
        <v>9749</v>
      </c>
      <c r="N46" t="s">
        <v>9750</v>
      </c>
    </row>
    <row r="47" spans="1:15">
      <c r="A47" s="30"/>
    </row>
    <row r="48" spans="1:15">
      <c r="A48" s="30" t="s">
        <v>5968</v>
      </c>
      <c r="B48" t="s">
        <v>394</v>
      </c>
      <c r="C48" t="s">
        <v>5971</v>
      </c>
      <c r="D48" t="s">
        <v>390</v>
      </c>
      <c r="E48" t="s">
        <v>390</v>
      </c>
      <c r="F48" t="s">
        <v>391</v>
      </c>
      <c r="G48" t="s">
        <v>392</v>
      </c>
      <c r="H48" t="s">
        <v>393</v>
      </c>
      <c r="I48" t="s">
        <v>394</v>
      </c>
      <c r="J48" t="s">
        <v>392</v>
      </c>
      <c r="K48" t="s">
        <v>386</v>
      </c>
      <c r="L48" t="s">
        <v>395</v>
      </c>
      <c r="M48" t="s">
        <v>395</v>
      </c>
      <c r="N48" t="s">
        <v>394</v>
      </c>
      <c r="O48" t="s">
        <v>396</v>
      </c>
    </row>
    <row r="49" spans="1:15">
      <c r="A49" s="30" t="s">
        <v>9386</v>
      </c>
      <c r="B49" t="s">
        <v>9492</v>
      </c>
      <c r="C49" t="s">
        <v>376</v>
      </c>
      <c r="D49" t="s">
        <v>9198</v>
      </c>
      <c r="E49" t="s">
        <v>9198</v>
      </c>
      <c r="F49" t="s">
        <v>9198</v>
      </c>
      <c r="H49" t="s">
        <v>9198</v>
      </c>
      <c r="I49" t="s">
        <v>9751</v>
      </c>
      <c r="K49" t="s">
        <v>376</v>
      </c>
      <c r="N49" t="s">
        <v>9752</v>
      </c>
    </row>
    <row r="50" spans="1:15">
      <c r="A50" s="30"/>
    </row>
    <row r="51" spans="1:15">
      <c r="A51" s="30" t="s">
        <v>5968</v>
      </c>
      <c r="B51" t="s">
        <v>394</v>
      </c>
      <c r="C51" t="s">
        <v>5971</v>
      </c>
      <c r="D51" t="s">
        <v>390</v>
      </c>
      <c r="E51" t="s">
        <v>390</v>
      </c>
      <c r="F51" t="s">
        <v>391</v>
      </c>
      <c r="G51" t="s">
        <v>392</v>
      </c>
      <c r="H51" t="s">
        <v>393</v>
      </c>
      <c r="I51" t="s">
        <v>394</v>
      </c>
      <c r="J51" t="s">
        <v>392</v>
      </c>
      <c r="K51" t="s">
        <v>386</v>
      </c>
      <c r="L51" t="s">
        <v>395</v>
      </c>
      <c r="M51" t="s">
        <v>395</v>
      </c>
      <c r="N51" t="s">
        <v>394</v>
      </c>
      <c r="O51" t="s">
        <v>396</v>
      </c>
    </row>
    <row r="52" spans="1:15">
      <c r="A52" s="30" t="s">
        <v>9386</v>
      </c>
      <c r="C52" t="s">
        <v>376</v>
      </c>
      <c r="D52" t="s">
        <v>9198</v>
      </c>
      <c r="E52" t="s">
        <v>9198</v>
      </c>
      <c r="F52" t="s">
        <v>9198</v>
      </c>
      <c r="H52" t="s">
        <v>9198</v>
      </c>
      <c r="I52" t="s">
        <v>9751</v>
      </c>
      <c r="K52" t="s">
        <v>376</v>
      </c>
      <c r="N52" t="s">
        <v>9752</v>
      </c>
    </row>
    <row r="53" spans="1:15">
      <c r="A53" s="30"/>
    </row>
    <row r="54" spans="1:15">
      <c r="A54" s="30" t="s">
        <v>5968</v>
      </c>
      <c r="B54" t="s">
        <v>394</v>
      </c>
      <c r="C54" t="s">
        <v>5971</v>
      </c>
      <c r="D54" t="s">
        <v>390</v>
      </c>
      <c r="E54" t="s">
        <v>390</v>
      </c>
      <c r="F54" t="s">
        <v>391</v>
      </c>
      <c r="G54" t="s">
        <v>392</v>
      </c>
      <c r="H54" t="s">
        <v>393</v>
      </c>
      <c r="I54" t="s">
        <v>394</v>
      </c>
      <c r="J54" t="s">
        <v>392</v>
      </c>
      <c r="K54" t="s">
        <v>386</v>
      </c>
      <c r="L54" t="s">
        <v>395</v>
      </c>
      <c r="M54" t="s">
        <v>395</v>
      </c>
      <c r="N54" t="s">
        <v>394</v>
      </c>
      <c r="O54" t="s">
        <v>396</v>
      </c>
    </row>
    <row r="55" spans="1:15">
      <c r="A55" s="30" t="s">
        <v>6061</v>
      </c>
      <c r="B55" t="s">
        <v>6066</v>
      </c>
      <c r="C55" t="s">
        <v>376</v>
      </c>
      <c r="D55" t="s">
        <v>9198</v>
      </c>
      <c r="E55" t="s">
        <v>9198</v>
      </c>
      <c r="F55" t="s">
        <v>9198</v>
      </c>
      <c r="H55" t="s">
        <v>9198</v>
      </c>
      <c r="I55" t="s">
        <v>9753</v>
      </c>
      <c r="K55" t="s">
        <v>9749</v>
      </c>
      <c r="N55" t="s">
        <v>9754</v>
      </c>
      <c r="O55" t="s">
        <v>377</v>
      </c>
    </row>
    <row r="56" spans="1:15">
      <c r="A56" s="30"/>
    </row>
    <row r="57" spans="1:15">
      <c r="A57" s="30" t="s">
        <v>6061</v>
      </c>
      <c r="B57" t="s">
        <v>6069</v>
      </c>
      <c r="C57" t="s">
        <v>9755</v>
      </c>
      <c r="D57" t="s">
        <v>9223</v>
      </c>
      <c r="E57" t="s">
        <v>9198</v>
      </c>
      <c r="F57" t="s">
        <v>9198</v>
      </c>
      <c r="H57" t="s">
        <v>9198</v>
      </c>
      <c r="I57" t="s">
        <v>9735</v>
      </c>
      <c r="K57" t="s">
        <v>9756</v>
      </c>
      <c r="N57" t="s">
        <v>9757</v>
      </c>
      <c r="O57" t="s">
        <v>5967</v>
      </c>
    </row>
    <row r="58" spans="1:15">
      <c r="A58" s="30"/>
    </row>
    <row r="59" spans="1:15">
      <c r="A59" s="30" t="s">
        <v>6061</v>
      </c>
      <c r="B59" t="s">
        <v>6072</v>
      </c>
      <c r="C59" t="s">
        <v>9758</v>
      </c>
      <c r="D59" t="s">
        <v>9198</v>
      </c>
      <c r="E59" t="s">
        <v>9198</v>
      </c>
      <c r="F59" t="s">
        <v>9198</v>
      </c>
      <c r="H59" t="s">
        <v>9198</v>
      </c>
      <c r="I59" t="s">
        <v>376</v>
      </c>
      <c r="K59" t="s">
        <v>376</v>
      </c>
      <c r="N59" t="s">
        <v>9758</v>
      </c>
      <c r="O59" t="s">
        <v>5967</v>
      </c>
    </row>
    <row r="60" spans="1:15">
      <c r="A60" s="30"/>
    </row>
    <row r="61" spans="1:15">
      <c r="A61" s="30" t="s">
        <v>6061</v>
      </c>
      <c r="B61" t="s">
        <v>6074</v>
      </c>
      <c r="C61" t="s">
        <v>376</v>
      </c>
      <c r="D61" t="s">
        <v>9198</v>
      </c>
      <c r="E61" t="s">
        <v>9198</v>
      </c>
      <c r="F61" t="s">
        <v>9198</v>
      </c>
      <c r="H61" t="s">
        <v>9198</v>
      </c>
      <c r="I61" t="s">
        <v>9759</v>
      </c>
      <c r="K61" t="s">
        <v>9760</v>
      </c>
      <c r="N61" t="s">
        <v>9761</v>
      </c>
      <c r="O61" t="s">
        <v>377</v>
      </c>
    </row>
    <row r="62" spans="1:15">
      <c r="A62" s="30"/>
    </row>
    <row r="63" spans="1:15">
      <c r="A63" s="30" t="s">
        <v>6061</v>
      </c>
      <c r="B63" t="s">
        <v>6081</v>
      </c>
      <c r="C63" t="s">
        <v>9762</v>
      </c>
      <c r="D63" t="s">
        <v>9209</v>
      </c>
      <c r="E63" t="s">
        <v>9506</v>
      </c>
      <c r="F63" t="s">
        <v>9198</v>
      </c>
      <c r="H63" t="s">
        <v>9198</v>
      </c>
      <c r="I63" t="s">
        <v>376</v>
      </c>
      <c r="K63" t="s">
        <v>376</v>
      </c>
      <c r="N63" t="s">
        <v>9763</v>
      </c>
      <c r="O63" t="s">
        <v>5967</v>
      </c>
    </row>
    <row r="64" spans="1:15">
      <c r="A64" s="30"/>
    </row>
    <row r="65" spans="1:15">
      <c r="A65" s="30" t="s">
        <v>6061</v>
      </c>
      <c r="B65" t="s">
        <v>6083</v>
      </c>
      <c r="C65" t="s">
        <v>9764</v>
      </c>
      <c r="D65" t="s">
        <v>9332</v>
      </c>
      <c r="E65" t="s">
        <v>9765</v>
      </c>
      <c r="F65" t="s">
        <v>9198</v>
      </c>
      <c r="H65" t="s">
        <v>9198</v>
      </c>
      <c r="I65" t="s">
        <v>376</v>
      </c>
      <c r="K65" t="s">
        <v>376</v>
      </c>
      <c r="N65" t="s">
        <v>9766</v>
      </c>
      <c r="O65" t="s">
        <v>5967</v>
      </c>
    </row>
    <row r="66" spans="1:15">
      <c r="A66" s="30"/>
    </row>
    <row r="67" spans="1:15">
      <c r="A67" s="30" t="s">
        <v>5950</v>
      </c>
      <c r="B67" t="s">
        <v>5951</v>
      </c>
      <c r="C67" t="s">
        <v>5952</v>
      </c>
      <c r="E67" t="s">
        <v>336</v>
      </c>
      <c r="F67" t="s">
        <v>9719</v>
      </c>
      <c r="G67" t="s">
        <v>338</v>
      </c>
      <c r="H67" s="13">
        <v>45681</v>
      </c>
      <c r="I67" t="s">
        <v>457</v>
      </c>
    </row>
    <row r="68" spans="1:15">
      <c r="A68" s="30"/>
      <c r="E68" t="s">
        <v>340</v>
      </c>
      <c r="F68" t="s">
        <v>341</v>
      </c>
      <c r="I68" t="s">
        <v>342</v>
      </c>
      <c r="J68" t="s">
        <v>343</v>
      </c>
      <c r="N68" t="s">
        <v>344</v>
      </c>
    </row>
    <row r="69" spans="1:15">
      <c r="A69" s="30"/>
      <c r="C69" t="s">
        <v>354</v>
      </c>
      <c r="D69" t="s">
        <v>347</v>
      </c>
      <c r="E69" t="s">
        <v>347</v>
      </c>
      <c r="F69" t="s">
        <v>348</v>
      </c>
      <c r="G69" t="s">
        <v>349</v>
      </c>
      <c r="H69" t="s">
        <v>350</v>
      </c>
      <c r="I69" t="s">
        <v>351</v>
      </c>
      <c r="J69" t="s">
        <v>349</v>
      </c>
      <c r="K69" t="s">
        <v>351</v>
      </c>
      <c r="L69" t="s">
        <v>352</v>
      </c>
      <c r="M69" t="s">
        <v>353</v>
      </c>
      <c r="N69" t="s">
        <v>354</v>
      </c>
    </row>
    <row r="70" spans="1:15">
      <c r="A70" s="30"/>
      <c r="C70" t="s">
        <v>355</v>
      </c>
      <c r="D70" t="s">
        <v>356</v>
      </c>
      <c r="E70" t="s">
        <v>357</v>
      </c>
      <c r="F70" t="s">
        <v>358</v>
      </c>
      <c r="H70" t="s">
        <v>359</v>
      </c>
      <c r="I70" t="s">
        <v>360</v>
      </c>
      <c r="K70" t="s">
        <v>361</v>
      </c>
      <c r="L70" t="s">
        <v>362</v>
      </c>
      <c r="M70" t="s">
        <v>362</v>
      </c>
      <c r="N70" t="s">
        <v>363</v>
      </c>
      <c r="O70" t="s">
        <v>364</v>
      </c>
    </row>
    <row r="71" spans="1:15">
      <c r="A71" s="30" t="s">
        <v>365</v>
      </c>
      <c r="B71" t="s">
        <v>5963</v>
      </c>
      <c r="C71" t="s">
        <v>368</v>
      </c>
      <c r="D71" t="s">
        <v>369</v>
      </c>
      <c r="E71" t="s">
        <v>370</v>
      </c>
      <c r="F71" t="s">
        <v>368</v>
      </c>
      <c r="H71" t="s">
        <v>368</v>
      </c>
      <c r="I71" t="s">
        <v>368</v>
      </c>
      <c r="K71" t="s">
        <v>368</v>
      </c>
    </row>
    <row r="72" spans="1:15">
      <c r="A72" s="30"/>
    </row>
    <row r="73" spans="1:15">
      <c r="A73" s="30"/>
    </row>
    <row r="74" spans="1:15">
      <c r="A74" s="30" t="s">
        <v>6061</v>
      </c>
      <c r="B74" t="s">
        <v>6085</v>
      </c>
      <c r="C74" t="s">
        <v>9767</v>
      </c>
      <c r="D74" t="s">
        <v>9198</v>
      </c>
      <c r="E74" t="s">
        <v>9198</v>
      </c>
      <c r="F74" t="s">
        <v>9198</v>
      </c>
      <c r="H74" t="s">
        <v>9198</v>
      </c>
      <c r="I74" t="s">
        <v>376</v>
      </c>
      <c r="K74" t="s">
        <v>376</v>
      </c>
      <c r="N74" t="s">
        <v>9767</v>
      </c>
      <c r="O74" t="s">
        <v>5967</v>
      </c>
    </row>
    <row r="75" spans="1:15">
      <c r="A75" s="30"/>
    </row>
    <row r="76" spans="1:15">
      <c r="A76" s="30" t="s">
        <v>6061</v>
      </c>
      <c r="B76" t="s">
        <v>6087</v>
      </c>
      <c r="C76" t="s">
        <v>9768</v>
      </c>
      <c r="D76" t="s">
        <v>9223</v>
      </c>
      <c r="E76" t="s">
        <v>9769</v>
      </c>
      <c r="F76" t="s">
        <v>9198</v>
      </c>
      <c r="H76" t="s">
        <v>9198</v>
      </c>
      <c r="I76" t="s">
        <v>376</v>
      </c>
      <c r="K76" t="s">
        <v>376</v>
      </c>
      <c r="N76" t="s">
        <v>9770</v>
      </c>
      <c r="O76" t="s">
        <v>5967</v>
      </c>
    </row>
    <row r="77" spans="1:15">
      <c r="A77" s="30"/>
    </row>
    <row r="78" spans="1:15">
      <c r="A78" s="30" t="s">
        <v>6061</v>
      </c>
      <c r="B78" t="s">
        <v>6089</v>
      </c>
      <c r="C78" t="s">
        <v>9771</v>
      </c>
      <c r="D78" t="s">
        <v>9330</v>
      </c>
      <c r="E78" t="s">
        <v>9515</v>
      </c>
      <c r="F78" t="s">
        <v>9198</v>
      </c>
      <c r="H78" t="s">
        <v>9198</v>
      </c>
      <c r="I78" t="s">
        <v>376</v>
      </c>
      <c r="K78" t="s">
        <v>376</v>
      </c>
      <c r="N78" t="s">
        <v>9772</v>
      </c>
      <c r="O78" t="s">
        <v>5967</v>
      </c>
    </row>
    <row r="79" spans="1:15">
      <c r="A79" s="30"/>
    </row>
    <row r="80" spans="1:15">
      <c r="A80" s="30" t="s">
        <v>6061</v>
      </c>
      <c r="B80" t="s">
        <v>6091</v>
      </c>
      <c r="C80" t="s">
        <v>376</v>
      </c>
      <c r="D80" t="s">
        <v>9198</v>
      </c>
      <c r="E80" t="s">
        <v>9198</v>
      </c>
      <c r="F80" t="s">
        <v>9198</v>
      </c>
      <c r="H80" t="s">
        <v>9198</v>
      </c>
      <c r="I80" t="s">
        <v>9740</v>
      </c>
      <c r="K80" t="s">
        <v>9773</v>
      </c>
      <c r="N80" t="s">
        <v>9774</v>
      </c>
      <c r="O80" t="s">
        <v>377</v>
      </c>
    </row>
    <row r="81" spans="1:15">
      <c r="A81" s="30"/>
    </row>
    <row r="82" spans="1:15">
      <c r="A82" s="30" t="s">
        <v>6061</v>
      </c>
      <c r="B82" t="s">
        <v>6096</v>
      </c>
      <c r="C82" t="s">
        <v>376</v>
      </c>
      <c r="D82" t="s">
        <v>9198</v>
      </c>
      <c r="E82" t="s">
        <v>9198</v>
      </c>
      <c r="F82" t="s">
        <v>9198</v>
      </c>
      <c r="H82" t="s">
        <v>9198</v>
      </c>
      <c r="I82" t="s">
        <v>9745</v>
      </c>
      <c r="K82" t="s">
        <v>376</v>
      </c>
      <c r="N82" t="s">
        <v>9745</v>
      </c>
      <c r="O82" t="s">
        <v>377</v>
      </c>
    </row>
    <row r="83" spans="1:15">
      <c r="A83" s="30"/>
    </row>
    <row r="84" spans="1:15">
      <c r="A84" s="30" t="s">
        <v>6061</v>
      </c>
      <c r="B84" t="s">
        <v>6102</v>
      </c>
      <c r="C84" t="s">
        <v>9775</v>
      </c>
      <c r="D84" t="s">
        <v>9396</v>
      </c>
      <c r="E84" t="s">
        <v>9776</v>
      </c>
      <c r="F84" t="s">
        <v>9198</v>
      </c>
      <c r="H84" t="s">
        <v>9198</v>
      </c>
      <c r="I84" t="s">
        <v>376</v>
      </c>
      <c r="K84" t="s">
        <v>376</v>
      </c>
      <c r="N84" t="s">
        <v>9777</v>
      </c>
      <c r="O84" t="s">
        <v>5967</v>
      </c>
    </row>
    <row r="85" spans="1:15">
      <c r="A85" s="30"/>
    </row>
    <row r="86" spans="1:15">
      <c r="A86" s="30" t="s">
        <v>6061</v>
      </c>
      <c r="B86" t="s">
        <v>9231</v>
      </c>
      <c r="C86" t="s">
        <v>9778</v>
      </c>
      <c r="D86" t="s">
        <v>9779</v>
      </c>
      <c r="E86" t="s">
        <v>9780</v>
      </c>
      <c r="F86" t="s">
        <v>9198</v>
      </c>
      <c r="H86" t="s">
        <v>9198</v>
      </c>
      <c r="I86" t="s">
        <v>376</v>
      </c>
      <c r="K86" t="s">
        <v>376</v>
      </c>
      <c r="N86" t="s">
        <v>9781</v>
      </c>
      <c r="O86" t="s">
        <v>5967</v>
      </c>
    </row>
    <row r="87" spans="1:15">
      <c r="A87" s="30"/>
    </row>
    <row r="88" spans="1:15">
      <c r="A88" s="30" t="s">
        <v>6061</v>
      </c>
      <c r="B88" t="s">
        <v>6104</v>
      </c>
      <c r="C88" t="s">
        <v>376</v>
      </c>
      <c r="D88" t="s">
        <v>9198</v>
      </c>
      <c r="E88" t="s">
        <v>9198</v>
      </c>
      <c r="F88" t="s">
        <v>9198</v>
      </c>
      <c r="H88" t="s">
        <v>9198</v>
      </c>
      <c r="I88" t="s">
        <v>9782</v>
      </c>
      <c r="K88" t="s">
        <v>9783</v>
      </c>
      <c r="N88" t="s">
        <v>9784</v>
      </c>
      <c r="O88" t="s">
        <v>377</v>
      </c>
    </row>
    <row r="89" spans="1:15">
      <c r="A89" s="30"/>
    </row>
    <row r="90" spans="1:15">
      <c r="A90" s="30" t="s">
        <v>6061</v>
      </c>
      <c r="B90" t="s">
        <v>6107</v>
      </c>
      <c r="C90" t="s">
        <v>376</v>
      </c>
      <c r="D90" t="s">
        <v>9198</v>
      </c>
      <c r="E90" t="s">
        <v>9198</v>
      </c>
      <c r="F90" t="s">
        <v>9198</v>
      </c>
      <c r="H90" t="s">
        <v>9198</v>
      </c>
      <c r="I90" t="s">
        <v>376</v>
      </c>
      <c r="K90" t="s">
        <v>9785</v>
      </c>
      <c r="N90" t="s">
        <v>9786</v>
      </c>
      <c r="O90" t="s">
        <v>377</v>
      </c>
    </row>
    <row r="91" spans="1:15">
      <c r="A91" s="30"/>
    </row>
    <row r="92" spans="1:15">
      <c r="A92" s="30" t="s">
        <v>6061</v>
      </c>
      <c r="B92" t="s">
        <v>6110</v>
      </c>
      <c r="C92" t="s">
        <v>376</v>
      </c>
      <c r="D92" t="s">
        <v>9198</v>
      </c>
      <c r="E92" t="s">
        <v>9198</v>
      </c>
      <c r="F92" t="s">
        <v>9198</v>
      </c>
      <c r="H92" t="s">
        <v>9198</v>
      </c>
      <c r="I92" t="s">
        <v>9745</v>
      </c>
      <c r="K92" t="s">
        <v>9787</v>
      </c>
      <c r="N92" t="s">
        <v>9788</v>
      </c>
      <c r="O92" t="s">
        <v>5967</v>
      </c>
    </row>
    <row r="93" spans="1:15">
      <c r="A93" s="30"/>
    </row>
    <row r="94" spans="1:15">
      <c r="A94" s="30" t="s">
        <v>6061</v>
      </c>
      <c r="B94" t="s">
        <v>9533</v>
      </c>
      <c r="C94" t="s">
        <v>9789</v>
      </c>
      <c r="D94" t="s">
        <v>9223</v>
      </c>
      <c r="E94" t="s">
        <v>9790</v>
      </c>
      <c r="F94" t="s">
        <v>9198</v>
      </c>
      <c r="H94" t="s">
        <v>9198</v>
      </c>
      <c r="I94" t="s">
        <v>376</v>
      </c>
      <c r="K94" t="s">
        <v>376</v>
      </c>
      <c r="N94" t="s">
        <v>9791</v>
      </c>
      <c r="O94" t="s">
        <v>5967</v>
      </c>
    </row>
    <row r="95" spans="1:15">
      <c r="A95" s="30"/>
    </row>
    <row r="96" spans="1:15">
      <c r="A96" s="30" t="s">
        <v>5968</v>
      </c>
      <c r="B96" t="s">
        <v>394</v>
      </c>
      <c r="C96" t="s">
        <v>5971</v>
      </c>
      <c r="D96" t="s">
        <v>390</v>
      </c>
      <c r="E96" t="s">
        <v>390</v>
      </c>
      <c r="F96" t="s">
        <v>391</v>
      </c>
      <c r="G96" t="s">
        <v>392</v>
      </c>
      <c r="H96" t="s">
        <v>393</v>
      </c>
      <c r="I96" t="s">
        <v>394</v>
      </c>
      <c r="J96" t="s">
        <v>392</v>
      </c>
      <c r="K96" t="s">
        <v>386</v>
      </c>
      <c r="L96" t="s">
        <v>395</v>
      </c>
      <c r="M96" t="s">
        <v>395</v>
      </c>
      <c r="N96" t="s">
        <v>394</v>
      </c>
      <c r="O96" t="s">
        <v>396</v>
      </c>
    </row>
    <row r="97" spans="1:15">
      <c r="A97" s="30" t="s">
        <v>6061</v>
      </c>
      <c r="C97" t="s">
        <v>9792</v>
      </c>
      <c r="D97" t="s">
        <v>9793</v>
      </c>
      <c r="E97" t="s">
        <v>9794</v>
      </c>
      <c r="F97" t="s">
        <v>9198</v>
      </c>
      <c r="H97" t="s">
        <v>9198</v>
      </c>
      <c r="I97" t="s">
        <v>9795</v>
      </c>
      <c r="K97" t="s">
        <v>9796</v>
      </c>
      <c r="N97" t="s">
        <v>9797</v>
      </c>
    </row>
    <row r="98" spans="1:15">
      <c r="A98" s="30"/>
    </row>
    <row r="99" spans="1:15">
      <c r="A99" s="30" t="s">
        <v>5968</v>
      </c>
      <c r="B99" t="s">
        <v>394</v>
      </c>
      <c r="C99" t="s">
        <v>5971</v>
      </c>
      <c r="D99" t="s">
        <v>390</v>
      </c>
      <c r="E99" t="s">
        <v>390</v>
      </c>
      <c r="F99" t="s">
        <v>391</v>
      </c>
      <c r="G99" t="s">
        <v>392</v>
      </c>
      <c r="H99" t="s">
        <v>393</v>
      </c>
      <c r="I99" t="s">
        <v>394</v>
      </c>
      <c r="J99" t="s">
        <v>392</v>
      </c>
      <c r="K99" t="s">
        <v>386</v>
      </c>
      <c r="L99" t="s">
        <v>395</v>
      </c>
      <c r="M99" t="s">
        <v>395</v>
      </c>
      <c r="N99" t="s">
        <v>394</v>
      </c>
      <c r="O99" t="s">
        <v>396</v>
      </c>
    </row>
    <row r="100" spans="1:15">
      <c r="A100" s="30" t="s">
        <v>6114</v>
      </c>
      <c r="B100" t="s">
        <v>6115</v>
      </c>
      <c r="C100" t="s">
        <v>376</v>
      </c>
      <c r="D100" t="s">
        <v>9198</v>
      </c>
      <c r="E100" t="s">
        <v>9198</v>
      </c>
      <c r="F100" t="s">
        <v>9198</v>
      </c>
      <c r="H100" t="s">
        <v>9198</v>
      </c>
      <c r="I100" t="s">
        <v>9798</v>
      </c>
      <c r="K100" t="s">
        <v>9799</v>
      </c>
      <c r="N100" t="s">
        <v>9800</v>
      </c>
      <c r="O100" t="s">
        <v>5967</v>
      </c>
    </row>
    <row r="101" spans="1:15">
      <c r="A101" s="30"/>
    </row>
    <row r="102" spans="1:15">
      <c r="A102" s="30" t="s">
        <v>6114</v>
      </c>
      <c r="B102" t="s">
        <v>6120</v>
      </c>
      <c r="C102" t="s">
        <v>376</v>
      </c>
      <c r="D102" t="s">
        <v>9198</v>
      </c>
      <c r="E102" t="s">
        <v>9198</v>
      </c>
      <c r="F102" t="s">
        <v>9198</v>
      </c>
      <c r="H102" t="s">
        <v>9198</v>
      </c>
      <c r="I102" t="s">
        <v>9753</v>
      </c>
      <c r="K102" t="s">
        <v>9801</v>
      </c>
      <c r="N102" t="s">
        <v>9802</v>
      </c>
      <c r="O102" t="s">
        <v>377</v>
      </c>
    </row>
    <row r="103" spans="1:15">
      <c r="A103" s="30"/>
    </row>
    <row r="104" spans="1:15">
      <c r="A104" s="30" t="s">
        <v>6114</v>
      </c>
      <c r="B104" t="s">
        <v>6122</v>
      </c>
      <c r="C104" t="s">
        <v>9803</v>
      </c>
      <c r="D104" t="s">
        <v>9223</v>
      </c>
      <c r="E104" t="s">
        <v>9804</v>
      </c>
      <c r="F104" t="s">
        <v>9198</v>
      </c>
      <c r="H104" t="s">
        <v>9198</v>
      </c>
      <c r="I104" t="s">
        <v>376</v>
      </c>
      <c r="K104" t="s">
        <v>376</v>
      </c>
      <c r="N104" t="s">
        <v>9805</v>
      </c>
      <c r="O104" t="s">
        <v>5967</v>
      </c>
    </row>
    <row r="105" spans="1:15">
      <c r="A105" s="30"/>
    </row>
    <row r="106" spans="1:15">
      <c r="A106" s="30" t="s">
        <v>6114</v>
      </c>
      <c r="B106" t="s">
        <v>6124</v>
      </c>
      <c r="C106" t="s">
        <v>376</v>
      </c>
      <c r="D106" t="s">
        <v>9198</v>
      </c>
      <c r="E106" t="s">
        <v>9198</v>
      </c>
      <c r="F106" t="s">
        <v>9198</v>
      </c>
      <c r="H106" t="s">
        <v>9198</v>
      </c>
      <c r="I106" t="s">
        <v>9737</v>
      </c>
      <c r="K106" t="s">
        <v>376</v>
      </c>
      <c r="N106" t="s">
        <v>9806</v>
      </c>
      <c r="O106" t="s">
        <v>377</v>
      </c>
    </row>
    <row r="107" spans="1:15">
      <c r="A107" s="30"/>
    </row>
    <row r="108" spans="1:15">
      <c r="A108" s="30" t="s">
        <v>6114</v>
      </c>
      <c r="B108" t="s">
        <v>6126</v>
      </c>
      <c r="C108" t="s">
        <v>376</v>
      </c>
      <c r="D108" t="s">
        <v>9198</v>
      </c>
      <c r="E108" t="s">
        <v>9198</v>
      </c>
      <c r="F108" t="s">
        <v>9198</v>
      </c>
      <c r="H108" t="s">
        <v>9198</v>
      </c>
      <c r="I108" t="s">
        <v>9734</v>
      </c>
      <c r="K108" t="s">
        <v>376</v>
      </c>
      <c r="N108" t="s">
        <v>9807</v>
      </c>
      <c r="O108" t="s">
        <v>377</v>
      </c>
    </row>
    <row r="109" spans="1:15">
      <c r="A109" s="30"/>
    </row>
    <row r="110" spans="1:15">
      <c r="A110" s="30" t="s">
        <v>6114</v>
      </c>
      <c r="B110" t="s">
        <v>6127</v>
      </c>
      <c r="C110" t="s">
        <v>376</v>
      </c>
      <c r="D110" t="s">
        <v>9198</v>
      </c>
      <c r="E110" t="s">
        <v>9198</v>
      </c>
      <c r="F110" t="s">
        <v>9198</v>
      </c>
      <c r="H110" t="s">
        <v>9198</v>
      </c>
      <c r="I110" t="s">
        <v>9731</v>
      </c>
      <c r="K110" t="s">
        <v>9732</v>
      </c>
      <c r="N110" t="s">
        <v>9808</v>
      </c>
      <c r="O110" t="s">
        <v>5967</v>
      </c>
    </row>
    <row r="111" spans="1:15">
      <c r="A111" s="30"/>
    </row>
    <row r="112" spans="1:15">
      <c r="A112" s="30" t="s">
        <v>6114</v>
      </c>
      <c r="B112" t="s">
        <v>6129</v>
      </c>
      <c r="C112" t="s">
        <v>376</v>
      </c>
      <c r="D112" t="s">
        <v>9198</v>
      </c>
      <c r="E112" t="s">
        <v>9198</v>
      </c>
      <c r="F112" t="s">
        <v>9198</v>
      </c>
      <c r="H112" t="s">
        <v>9198</v>
      </c>
      <c r="I112" t="s">
        <v>9734</v>
      </c>
      <c r="K112" t="s">
        <v>376</v>
      </c>
      <c r="N112" t="s">
        <v>9807</v>
      </c>
    </row>
    <row r="113" spans="1:15">
      <c r="A113" s="30"/>
    </row>
    <row r="114" spans="1:15">
      <c r="A114" s="30" t="s">
        <v>5968</v>
      </c>
      <c r="B114" t="s">
        <v>394</v>
      </c>
      <c r="C114" t="s">
        <v>5971</v>
      </c>
      <c r="D114" t="s">
        <v>390</v>
      </c>
      <c r="E114" t="s">
        <v>390</v>
      </c>
      <c r="F114" t="s">
        <v>391</v>
      </c>
      <c r="G114" t="s">
        <v>392</v>
      </c>
      <c r="H114" t="s">
        <v>393</v>
      </c>
      <c r="I114" t="s">
        <v>394</v>
      </c>
      <c r="J114" t="s">
        <v>392</v>
      </c>
      <c r="K114" t="s">
        <v>386</v>
      </c>
      <c r="L114" t="s">
        <v>395</v>
      </c>
      <c r="M114" t="s">
        <v>395</v>
      </c>
      <c r="N114" t="s">
        <v>394</v>
      </c>
      <c r="O114" t="s">
        <v>396</v>
      </c>
    </row>
    <row r="115" spans="1:15">
      <c r="A115" s="30" t="s">
        <v>6114</v>
      </c>
      <c r="C115" t="s">
        <v>9803</v>
      </c>
      <c r="D115" t="s">
        <v>9223</v>
      </c>
      <c r="E115" t="s">
        <v>9804</v>
      </c>
      <c r="F115" t="s">
        <v>9198</v>
      </c>
      <c r="H115" t="s">
        <v>9198</v>
      </c>
      <c r="I115" t="s">
        <v>9809</v>
      </c>
      <c r="K115" t="s">
        <v>9810</v>
      </c>
      <c r="N115" t="s">
        <v>9811</v>
      </c>
    </row>
    <row r="116" spans="1:15">
      <c r="A116" s="30"/>
    </row>
    <row r="117" spans="1:15">
      <c r="A117" s="30" t="s">
        <v>5968</v>
      </c>
      <c r="B117" t="s">
        <v>394</v>
      </c>
      <c r="C117" t="s">
        <v>5971</v>
      </c>
      <c r="D117" t="s">
        <v>390</v>
      </c>
      <c r="E117" t="s">
        <v>390</v>
      </c>
      <c r="F117" t="s">
        <v>391</v>
      </c>
      <c r="G117" t="s">
        <v>392</v>
      </c>
      <c r="H117" t="s">
        <v>393</v>
      </c>
      <c r="I117" t="s">
        <v>394</v>
      </c>
      <c r="J117" t="s">
        <v>392</v>
      </c>
      <c r="K117" t="s">
        <v>386</v>
      </c>
      <c r="L117" t="s">
        <v>395</v>
      </c>
      <c r="M117" t="s">
        <v>395</v>
      </c>
      <c r="N117" t="s">
        <v>394</v>
      </c>
      <c r="O117" t="s">
        <v>396</v>
      </c>
    </row>
    <row r="118" spans="1:15">
      <c r="A118" s="30" t="s">
        <v>6135</v>
      </c>
      <c r="B118" t="s">
        <v>6136</v>
      </c>
      <c r="C118" t="s">
        <v>9812</v>
      </c>
      <c r="D118" t="s">
        <v>9198</v>
      </c>
      <c r="E118" t="s">
        <v>9198</v>
      </c>
      <c r="F118" t="s">
        <v>9198</v>
      </c>
      <c r="H118" t="s">
        <v>9198</v>
      </c>
      <c r="I118" t="s">
        <v>376</v>
      </c>
      <c r="K118" t="s">
        <v>376</v>
      </c>
      <c r="N118" t="s">
        <v>9812</v>
      </c>
      <c r="O118" t="s">
        <v>5967</v>
      </c>
    </row>
    <row r="119" spans="1:15">
      <c r="A119" s="30"/>
    </row>
    <row r="120" spans="1:15">
      <c r="A120" s="30" t="s">
        <v>6135</v>
      </c>
      <c r="B120" t="s">
        <v>6138</v>
      </c>
      <c r="C120" t="s">
        <v>9813</v>
      </c>
      <c r="D120" t="s">
        <v>9814</v>
      </c>
      <c r="E120" t="s">
        <v>9815</v>
      </c>
      <c r="F120" t="s">
        <v>9198</v>
      </c>
      <c r="H120" t="s">
        <v>9198</v>
      </c>
      <c r="I120" t="s">
        <v>376</v>
      </c>
      <c r="K120" t="s">
        <v>376</v>
      </c>
      <c r="N120" t="s">
        <v>9816</v>
      </c>
      <c r="O120" t="s">
        <v>5967</v>
      </c>
    </row>
    <row r="121" spans="1:15">
      <c r="A121" s="30"/>
    </row>
    <row r="122" spans="1:15">
      <c r="A122" s="30" t="s">
        <v>6135</v>
      </c>
      <c r="B122" t="s">
        <v>6142</v>
      </c>
      <c r="C122" t="s">
        <v>9817</v>
      </c>
      <c r="D122" t="s">
        <v>9505</v>
      </c>
      <c r="E122" t="s">
        <v>9818</v>
      </c>
      <c r="F122" t="s">
        <v>9198</v>
      </c>
      <c r="H122" t="s">
        <v>9198</v>
      </c>
      <c r="I122" t="s">
        <v>376</v>
      </c>
      <c r="K122" t="s">
        <v>376</v>
      </c>
      <c r="N122" t="s">
        <v>9819</v>
      </c>
      <c r="O122" t="s">
        <v>5967</v>
      </c>
    </row>
    <row r="123" spans="1:15">
      <c r="A123" s="30"/>
    </row>
    <row r="124" spans="1:15">
      <c r="A124" s="30" t="s">
        <v>6135</v>
      </c>
      <c r="B124" t="s">
        <v>6144</v>
      </c>
      <c r="C124" t="s">
        <v>9812</v>
      </c>
      <c r="D124" t="s">
        <v>9198</v>
      </c>
      <c r="E124" t="s">
        <v>9198</v>
      </c>
      <c r="F124" t="s">
        <v>9198</v>
      </c>
      <c r="H124" t="s">
        <v>9198</v>
      </c>
      <c r="I124" t="s">
        <v>376</v>
      </c>
      <c r="K124" t="s">
        <v>376</v>
      </c>
      <c r="N124" t="s">
        <v>9812</v>
      </c>
      <c r="O124" t="s">
        <v>5967</v>
      </c>
    </row>
    <row r="125" spans="1:15">
      <c r="A125" s="30"/>
    </row>
    <row r="126" spans="1:15">
      <c r="A126" s="30" t="s">
        <v>6135</v>
      </c>
      <c r="B126" t="s">
        <v>6145</v>
      </c>
      <c r="C126" t="s">
        <v>9820</v>
      </c>
      <c r="D126" t="s">
        <v>9381</v>
      </c>
      <c r="E126" t="s">
        <v>9821</v>
      </c>
      <c r="F126" t="s">
        <v>9198</v>
      </c>
      <c r="H126" t="s">
        <v>9198</v>
      </c>
      <c r="I126" t="s">
        <v>376</v>
      </c>
      <c r="K126" t="s">
        <v>376</v>
      </c>
      <c r="N126" t="s">
        <v>9822</v>
      </c>
      <c r="O126" t="s">
        <v>5967</v>
      </c>
    </row>
    <row r="127" spans="1:15">
      <c r="A127" s="30"/>
    </row>
    <row r="128" spans="1:15">
      <c r="A128" s="30" t="s">
        <v>6135</v>
      </c>
      <c r="B128" t="s">
        <v>6149</v>
      </c>
      <c r="C128" t="s">
        <v>9823</v>
      </c>
      <c r="D128" t="s">
        <v>9814</v>
      </c>
      <c r="E128" t="s">
        <v>9824</v>
      </c>
      <c r="F128" t="s">
        <v>9198</v>
      </c>
      <c r="H128" t="s">
        <v>9198</v>
      </c>
      <c r="I128" t="s">
        <v>376</v>
      </c>
      <c r="K128" t="s">
        <v>376</v>
      </c>
      <c r="N128" t="s">
        <v>9825</v>
      </c>
      <c r="O128" t="s">
        <v>5967</v>
      </c>
    </row>
    <row r="129" spans="1:15">
      <c r="A129" s="30"/>
    </row>
    <row r="130" spans="1:15">
      <c r="A130" s="30" t="s">
        <v>6135</v>
      </c>
      <c r="B130" t="s">
        <v>6153</v>
      </c>
      <c r="C130" t="s">
        <v>9826</v>
      </c>
      <c r="D130" t="s">
        <v>9332</v>
      </c>
      <c r="E130" t="s">
        <v>9827</v>
      </c>
      <c r="F130" t="s">
        <v>9198</v>
      </c>
      <c r="H130" t="s">
        <v>9198</v>
      </c>
      <c r="I130" t="s">
        <v>376</v>
      </c>
      <c r="K130" t="s">
        <v>376</v>
      </c>
      <c r="N130" t="s">
        <v>9828</v>
      </c>
      <c r="O130" t="s">
        <v>5967</v>
      </c>
    </row>
    <row r="131" spans="1:15">
      <c r="A131" s="30"/>
    </row>
    <row r="132" spans="1:15">
      <c r="A132" s="30"/>
    </row>
    <row r="133" spans="1:15">
      <c r="A133" s="30" t="s">
        <v>5950</v>
      </c>
      <c r="B133" t="s">
        <v>5951</v>
      </c>
      <c r="C133" t="s">
        <v>5952</v>
      </c>
      <c r="E133" t="s">
        <v>336</v>
      </c>
      <c r="F133" t="s">
        <v>9719</v>
      </c>
      <c r="G133" t="s">
        <v>338</v>
      </c>
      <c r="H133" s="13">
        <v>45681</v>
      </c>
      <c r="I133" t="s">
        <v>541</v>
      </c>
    </row>
    <row r="134" spans="1:15">
      <c r="A134" s="30"/>
      <c r="E134" t="s">
        <v>340</v>
      </c>
      <c r="F134" t="s">
        <v>341</v>
      </c>
      <c r="I134" t="s">
        <v>342</v>
      </c>
      <c r="J134" t="s">
        <v>343</v>
      </c>
      <c r="N134" t="s">
        <v>344</v>
      </c>
    </row>
    <row r="135" spans="1:15">
      <c r="A135" s="30"/>
      <c r="C135" t="s">
        <v>354</v>
      </c>
      <c r="D135" t="s">
        <v>347</v>
      </c>
      <c r="E135" t="s">
        <v>347</v>
      </c>
      <c r="F135" t="s">
        <v>348</v>
      </c>
      <c r="G135" t="s">
        <v>349</v>
      </c>
      <c r="H135" t="s">
        <v>350</v>
      </c>
      <c r="I135" t="s">
        <v>351</v>
      </c>
      <c r="J135" t="s">
        <v>349</v>
      </c>
      <c r="K135" t="s">
        <v>351</v>
      </c>
      <c r="L135" t="s">
        <v>352</v>
      </c>
      <c r="M135" t="s">
        <v>353</v>
      </c>
      <c r="N135" t="s">
        <v>354</v>
      </c>
    </row>
    <row r="136" spans="1:15">
      <c r="A136" s="30"/>
      <c r="C136" t="s">
        <v>355</v>
      </c>
      <c r="D136" t="s">
        <v>356</v>
      </c>
      <c r="E136" t="s">
        <v>357</v>
      </c>
      <c r="F136" t="s">
        <v>358</v>
      </c>
      <c r="H136" t="s">
        <v>359</v>
      </c>
      <c r="I136" t="s">
        <v>360</v>
      </c>
      <c r="K136" t="s">
        <v>361</v>
      </c>
      <c r="L136" t="s">
        <v>362</v>
      </c>
      <c r="M136" t="s">
        <v>362</v>
      </c>
      <c r="N136" t="s">
        <v>363</v>
      </c>
      <c r="O136" t="s">
        <v>364</v>
      </c>
    </row>
    <row r="137" spans="1:15">
      <c r="A137" s="30" t="s">
        <v>365</v>
      </c>
      <c r="B137" t="s">
        <v>5963</v>
      </c>
      <c r="C137" t="s">
        <v>368</v>
      </c>
      <c r="D137" t="s">
        <v>369</v>
      </c>
      <c r="E137" t="s">
        <v>370</v>
      </c>
      <c r="F137" t="s">
        <v>368</v>
      </c>
      <c r="H137" t="s">
        <v>368</v>
      </c>
      <c r="I137" t="s">
        <v>368</v>
      </c>
      <c r="K137" t="s">
        <v>368</v>
      </c>
    </row>
    <row r="138" spans="1:15">
      <c r="A138" s="30"/>
    </row>
    <row r="139" spans="1:15">
      <c r="A139" s="30" t="s">
        <v>6135</v>
      </c>
      <c r="B139" t="s">
        <v>6155</v>
      </c>
      <c r="C139" t="s">
        <v>9829</v>
      </c>
      <c r="D139" t="s">
        <v>9363</v>
      </c>
      <c r="E139" t="s">
        <v>9574</v>
      </c>
      <c r="F139" t="s">
        <v>9198</v>
      </c>
      <c r="H139" t="s">
        <v>9198</v>
      </c>
      <c r="I139" t="s">
        <v>376</v>
      </c>
      <c r="K139" t="s">
        <v>376</v>
      </c>
      <c r="N139" t="s">
        <v>9830</v>
      </c>
      <c r="O139" t="s">
        <v>5967</v>
      </c>
    </row>
    <row r="140" spans="1:15">
      <c r="A140" s="30"/>
    </row>
    <row r="141" spans="1:15">
      <c r="A141" s="30" t="s">
        <v>6135</v>
      </c>
      <c r="B141" t="s">
        <v>6161</v>
      </c>
      <c r="C141" t="s">
        <v>9831</v>
      </c>
      <c r="D141" t="s">
        <v>9198</v>
      </c>
      <c r="E141" t="s">
        <v>9198</v>
      </c>
      <c r="F141" t="s">
        <v>9198</v>
      </c>
      <c r="H141" t="s">
        <v>9198</v>
      </c>
      <c r="I141" t="s">
        <v>376</v>
      </c>
      <c r="K141" t="s">
        <v>376</v>
      </c>
      <c r="N141" t="s">
        <v>9832</v>
      </c>
      <c r="O141" t="s">
        <v>5967</v>
      </c>
    </row>
    <row r="142" spans="1:15">
      <c r="A142" s="30"/>
    </row>
    <row r="143" spans="1:15">
      <c r="A143" s="30" t="s">
        <v>6135</v>
      </c>
      <c r="B143" t="s">
        <v>6165</v>
      </c>
      <c r="C143" t="s">
        <v>9833</v>
      </c>
      <c r="D143" t="s">
        <v>9223</v>
      </c>
      <c r="E143" t="s">
        <v>9834</v>
      </c>
      <c r="F143" t="s">
        <v>9198</v>
      </c>
      <c r="H143" t="s">
        <v>9198</v>
      </c>
      <c r="I143" t="s">
        <v>9835</v>
      </c>
      <c r="K143" t="s">
        <v>376</v>
      </c>
      <c r="N143" t="s">
        <v>9836</v>
      </c>
      <c r="O143" t="s">
        <v>5967</v>
      </c>
    </row>
    <row r="144" spans="1:15">
      <c r="A144" s="30"/>
    </row>
    <row r="145" spans="1:15">
      <c r="A145" s="30" t="s">
        <v>6135</v>
      </c>
      <c r="B145" t="s">
        <v>6169</v>
      </c>
      <c r="C145" t="s">
        <v>376</v>
      </c>
      <c r="D145" t="s">
        <v>9198</v>
      </c>
      <c r="E145" t="s">
        <v>9198</v>
      </c>
      <c r="F145" t="s">
        <v>9198</v>
      </c>
      <c r="H145" t="s">
        <v>9198</v>
      </c>
      <c r="I145" t="s">
        <v>9751</v>
      </c>
      <c r="K145" t="s">
        <v>376</v>
      </c>
      <c r="N145" t="s">
        <v>9837</v>
      </c>
      <c r="O145" t="s">
        <v>5967</v>
      </c>
    </row>
    <row r="146" spans="1:15">
      <c r="A146" s="30"/>
    </row>
    <row r="147" spans="1:15">
      <c r="A147" s="30" t="s">
        <v>6135</v>
      </c>
      <c r="B147" t="s">
        <v>6171</v>
      </c>
      <c r="C147" t="s">
        <v>9838</v>
      </c>
      <c r="D147" t="s">
        <v>9381</v>
      </c>
      <c r="E147" t="s">
        <v>9590</v>
      </c>
      <c r="F147" t="s">
        <v>9198</v>
      </c>
      <c r="H147" t="s">
        <v>9198</v>
      </c>
      <c r="I147" t="s">
        <v>376</v>
      </c>
      <c r="K147" t="s">
        <v>376</v>
      </c>
      <c r="N147" t="s">
        <v>9839</v>
      </c>
      <c r="O147" t="s">
        <v>5967</v>
      </c>
    </row>
    <row r="148" spans="1:15">
      <c r="A148" s="30"/>
    </row>
    <row r="149" spans="1:15">
      <c r="A149" s="30" t="s">
        <v>6135</v>
      </c>
      <c r="B149" t="s">
        <v>6176</v>
      </c>
      <c r="C149" t="s">
        <v>9778</v>
      </c>
      <c r="D149" t="s">
        <v>9488</v>
      </c>
      <c r="E149" t="s">
        <v>9780</v>
      </c>
      <c r="F149" t="s">
        <v>9198</v>
      </c>
      <c r="H149" t="s">
        <v>9198</v>
      </c>
      <c r="I149" t="s">
        <v>376</v>
      </c>
      <c r="K149" t="s">
        <v>376</v>
      </c>
      <c r="N149" t="s">
        <v>9840</v>
      </c>
      <c r="O149" t="s">
        <v>5967</v>
      </c>
    </row>
    <row r="150" spans="1:15">
      <c r="A150" s="30"/>
    </row>
    <row r="151" spans="1:15">
      <c r="A151" s="30" t="s">
        <v>6135</v>
      </c>
      <c r="B151" t="s">
        <v>6178</v>
      </c>
      <c r="C151" t="s">
        <v>9589</v>
      </c>
      <c r="D151" t="s">
        <v>9367</v>
      </c>
      <c r="E151" t="s">
        <v>9682</v>
      </c>
      <c r="F151" t="s">
        <v>9198</v>
      </c>
      <c r="H151" t="s">
        <v>9198</v>
      </c>
      <c r="I151" t="s">
        <v>376</v>
      </c>
      <c r="K151" t="s">
        <v>376</v>
      </c>
      <c r="N151" t="s">
        <v>9841</v>
      </c>
    </row>
    <row r="152" spans="1:15">
      <c r="A152" s="30"/>
    </row>
    <row r="153" spans="1:15">
      <c r="A153" s="30" t="s">
        <v>6135</v>
      </c>
      <c r="B153" t="s">
        <v>6180</v>
      </c>
      <c r="C153" t="s">
        <v>376</v>
      </c>
      <c r="D153" t="s">
        <v>9198</v>
      </c>
      <c r="E153" t="s">
        <v>9198</v>
      </c>
      <c r="F153" t="s">
        <v>9198</v>
      </c>
      <c r="H153" t="s">
        <v>9198</v>
      </c>
      <c r="I153" t="s">
        <v>9633</v>
      </c>
      <c r="K153" t="s">
        <v>376</v>
      </c>
      <c r="N153" t="s">
        <v>9842</v>
      </c>
      <c r="O153" t="s">
        <v>377</v>
      </c>
    </row>
    <row r="154" spans="1:15">
      <c r="A154" s="30"/>
    </row>
    <row r="155" spans="1:15">
      <c r="A155" s="30" t="s">
        <v>6135</v>
      </c>
      <c r="B155" t="s">
        <v>9592</v>
      </c>
      <c r="C155" t="s">
        <v>376</v>
      </c>
      <c r="D155" t="s">
        <v>9198</v>
      </c>
      <c r="E155" t="s">
        <v>9198</v>
      </c>
      <c r="F155" t="s">
        <v>9198</v>
      </c>
      <c r="H155" t="s">
        <v>9198</v>
      </c>
      <c r="I155" t="s">
        <v>9843</v>
      </c>
      <c r="K155" t="s">
        <v>376</v>
      </c>
      <c r="N155" t="s">
        <v>9844</v>
      </c>
    </row>
    <row r="156" spans="1:15">
      <c r="A156" s="30"/>
    </row>
    <row r="157" spans="1:15">
      <c r="A157" s="30" t="s">
        <v>5968</v>
      </c>
      <c r="B157" t="s">
        <v>394</v>
      </c>
      <c r="C157" t="s">
        <v>5971</v>
      </c>
      <c r="D157" t="s">
        <v>390</v>
      </c>
      <c r="E157" t="s">
        <v>390</v>
      </c>
      <c r="F157" t="s">
        <v>391</v>
      </c>
      <c r="G157" t="s">
        <v>392</v>
      </c>
      <c r="H157" t="s">
        <v>393</v>
      </c>
      <c r="I157" t="s">
        <v>394</v>
      </c>
      <c r="J157" t="s">
        <v>392</v>
      </c>
      <c r="K157" t="s">
        <v>386</v>
      </c>
      <c r="L157" t="s">
        <v>395</v>
      </c>
      <c r="M157" t="s">
        <v>395</v>
      </c>
      <c r="N157" t="s">
        <v>394</v>
      </c>
      <c r="O157" t="s">
        <v>396</v>
      </c>
    </row>
    <row r="158" spans="1:15">
      <c r="A158" s="30" t="s">
        <v>6135</v>
      </c>
      <c r="C158" t="s">
        <v>9845</v>
      </c>
      <c r="D158" t="s">
        <v>9846</v>
      </c>
      <c r="E158" t="s">
        <v>9847</v>
      </c>
      <c r="F158" t="s">
        <v>9198</v>
      </c>
      <c r="H158" t="s">
        <v>9198</v>
      </c>
      <c r="I158" t="s">
        <v>9848</v>
      </c>
      <c r="K158" t="s">
        <v>376</v>
      </c>
      <c r="N158" t="s">
        <v>9849</v>
      </c>
    </row>
    <row r="159" spans="1:15">
      <c r="A159" s="30"/>
    </row>
    <row r="160" spans="1:15">
      <c r="A160" s="30" t="s">
        <v>5968</v>
      </c>
      <c r="B160" t="s">
        <v>394</v>
      </c>
      <c r="C160" t="s">
        <v>5971</v>
      </c>
      <c r="D160" t="s">
        <v>390</v>
      </c>
      <c r="E160" t="s">
        <v>390</v>
      </c>
      <c r="F160" t="s">
        <v>391</v>
      </c>
      <c r="G160" t="s">
        <v>392</v>
      </c>
      <c r="H160" t="s">
        <v>393</v>
      </c>
      <c r="I160" t="s">
        <v>394</v>
      </c>
      <c r="J160" t="s">
        <v>392</v>
      </c>
      <c r="K160" t="s">
        <v>386</v>
      </c>
      <c r="L160" t="s">
        <v>395</v>
      </c>
      <c r="M160" t="s">
        <v>395</v>
      </c>
      <c r="N160" t="s">
        <v>394</v>
      </c>
      <c r="O160" t="s">
        <v>396</v>
      </c>
    </row>
    <row r="161" spans="1:15">
      <c r="A161" s="30" t="s">
        <v>6247</v>
      </c>
      <c r="B161" t="s">
        <v>6248</v>
      </c>
      <c r="C161" t="s">
        <v>9850</v>
      </c>
      <c r="D161" t="s">
        <v>9367</v>
      </c>
      <c r="E161" t="s">
        <v>9851</v>
      </c>
      <c r="F161" t="s">
        <v>9198</v>
      </c>
      <c r="H161" t="s">
        <v>9198</v>
      </c>
      <c r="I161" t="s">
        <v>376</v>
      </c>
      <c r="K161" t="s">
        <v>376</v>
      </c>
      <c r="N161" t="s">
        <v>9852</v>
      </c>
    </row>
    <row r="162" spans="1:15">
      <c r="A162" s="30"/>
    </row>
    <row r="163" spans="1:15">
      <c r="A163" s="30" t="s">
        <v>6247</v>
      </c>
      <c r="B163" t="s">
        <v>9853</v>
      </c>
      <c r="C163" t="s">
        <v>9854</v>
      </c>
      <c r="D163" t="s">
        <v>9393</v>
      </c>
      <c r="E163" t="s">
        <v>9855</v>
      </c>
      <c r="F163" t="s">
        <v>9198</v>
      </c>
      <c r="H163" t="s">
        <v>9198</v>
      </c>
      <c r="I163" t="s">
        <v>376</v>
      </c>
      <c r="K163" t="s">
        <v>376</v>
      </c>
      <c r="N163" t="s">
        <v>9856</v>
      </c>
    </row>
    <row r="164" spans="1:15">
      <c r="A164" s="30"/>
    </row>
    <row r="165" spans="1:15">
      <c r="A165" s="30" t="s">
        <v>6247</v>
      </c>
      <c r="B165" t="s">
        <v>9857</v>
      </c>
      <c r="C165" t="s">
        <v>9858</v>
      </c>
      <c r="D165" t="s">
        <v>9281</v>
      </c>
      <c r="E165" t="s">
        <v>9859</v>
      </c>
      <c r="F165" t="s">
        <v>9198</v>
      </c>
      <c r="H165" t="s">
        <v>9198</v>
      </c>
      <c r="I165" t="s">
        <v>376</v>
      </c>
      <c r="K165" t="s">
        <v>376</v>
      </c>
      <c r="N165" t="s">
        <v>9860</v>
      </c>
    </row>
    <row r="166" spans="1:15">
      <c r="A166" s="30"/>
    </row>
    <row r="167" spans="1:15">
      <c r="A167" s="30" t="s">
        <v>6247</v>
      </c>
      <c r="B167" t="s">
        <v>6254</v>
      </c>
      <c r="C167" t="s">
        <v>9861</v>
      </c>
      <c r="D167" t="s">
        <v>9198</v>
      </c>
      <c r="E167" t="s">
        <v>9198</v>
      </c>
      <c r="F167" t="s">
        <v>9198</v>
      </c>
      <c r="H167" t="s">
        <v>9198</v>
      </c>
      <c r="I167" t="s">
        <v>376</v>
      </c>
      <c r="K167" t="s">
        <v>376</v>
      </c>
      <c r="N167" t="s">
        <v>9861</v>
      </c>
    </row>
    <row r="168" spans="1:15">
      <c r="A168" s="30"/>
    </row>
    <row r="169" spans="1:15">
      <c r="A169" s="30" t="s">
        <v>5968</v>
      </c>
      <c r="B169" t="s">
        <v>394</v>
      </c>
      <c r="C169" t="s">
        <v>5971</v>
      </c>
      <c r="D169" t="s">
        <v>390</v>
      </c>
      <c r="E169" t="s">
        <v>390</v>
      </c>
      <c r="F169" t="s">
        <v>391</v>
      </c>
      <c r="G169" t="s">
        <v>392</v>
      </c>
      <c r="H169" t="s">
        <v>393</v>
      </c>
      <c r="I169" t="s">
        <v>394</v>
      </c>
      <c r="J169" t="s">
        <v>392</v>
      </c>
      <c r="K169" t="s">
        <v>386</v>
      </c>
      <c r="L169" t="s">
        <v>395</v>
      </c>
      <c r="M169" t="s">
        <v>395</v>
      </c>
      <c r="N169" t="s">
        <v>394</v>
      </c>
      <c r="O169" t="s">
        <v>396</v>
      </c>
    </row>
    <row r="170" spans="1:15">
      <c r="A170" s="30" t="s">
        <v>6247</v>
      </c>
      <c r="C170" t="s">
        <v>9862</v>
      </c>
      <c r="D170" t="s">
        <v>9606</v>
      </c>
      <c r="E170" t="s">
        <v>9863</v>
      </c>
      <c r="F170" t="s">
        <v>9198</v>
      </c>
      <c r="H170" t="s">
        <v>9198</v>
      </c>
      <c r="I170" t="s">
        <v>376</v>
      </c>
      <c r="K170" t="s">
        <v>376</v>
      </c>
      <c r="N170" t="s">
        <v>9864</v>
      </c>
    </row>
    <row r="171" spans="1:15">
      <c r="A171" s="30"/>
    </row>
    <row r="172" spans="1:15">
      <c r="A172" s="30" t="s">
        <v>5968</v>
      </c>
      <c r="B172" t="s">
        <v>394</v>
      </c>
      <c r="C172" t="s">
        <v>5971</v>
      </c>
      <c r="D172" t="s">
        <v>390</v>
      </c>
      <c r="E172" t="s">
        <v>390</v>
      </c>
      <c r="F172" t="s">
        <v>391</v>
      </c>
      <c r="G172" t="s">
        <v>392</v>
      </c>
      <c r="H172" t="s">
        <v>393</v>
      </c>
      <c r="I172" t="s">
        <v>394</v>
      </c>
      <c r="J172" t="s">
        <v>392</v>
      </c>
      <c r="K172" t="s">
        <v>386</v>
      </c>
      <c r="L172" t="s">
        <v>395</v>
      </c>
      <c r="M172" t="s">
        <v>395</v>
      </c>
      <c r="N172" t="s">
        <v>394</v>
      </c>
      <c r="O172" t="s">
        <v>396</v>
      </c>
    </row>
    <row r="173" spans="1:15">
      <c r="A173" s="30" t="s">
        <v>6257</v>
      </c>
      <c r="B173" t="s">
        <v>6258</v>
      </c>
      <c r="C173" t="s">
        <v>9865</v>
      </c>
      <c r="D173" t="s">
        <v>9381</v>
      </c>
      <c r="E173" t="s">
        <v>9866</v>
      </c>
      <c r="F173" t="s">
        <v>9198</v>
      </c>
      <c r="H173" t="s">
        <v>9198</v>
      </c>
      <c r="I173" t="s">
        <v>376</v>
      </c>
      <c r="K173" t="s">
        <v>376</v>
      </c>
      <c r="N173" t="s">
        <v>9867</v>
      </c>
    </row>
    <row r="174" spans="1:15">
      <c r="A174" s="30"/>
    </row>
    <row r="175" spans="1:15">
      <c r="A175" s="30" t="s">
        <v>6257</v>
      </c>
      <c r="B175" t="s">
        <v>6260</v>
      </c>
      <c r="C175" t="s">
        <v>9868</v>
      </c>
      <c r="D175" t="s">
        <v>9198</v>
      </c>
      <c r="E175" t="s">
        <v>9198</v>
      </c>
      <c r="F175" t="s">
        <v>9198</v>
      </c>
      <c r="H175" t="s">
        <v>9198</v>
      </c>
      <c r="I175" t="s">
        <v>376</v>
      </c>
      <c r="K175" t="s">
        <v>376</v>
      </c>
      <c r="N175" t="s">
        <v>9868</v>
      </c>
    </row>
    <row r="176" spans="1:15">
      <c r="A176" s="30"/>
    </row>
    <row r="177" spans="1:15">
      <c r="A177" s="30" t="s">
        <v>5968</v>
      </c>
      <c r="B177" t="s">
        <v>394</v>
      </c>
      <c r="C177" t="s">
        <v>5971</v>
      </c>
      <c r="D177" t="s">
        <v>390</v>
      </c>
      <c r="E177" t="s">
        <v>390</v>
      </c>
      <c r="F177" t="s">
        <v>391</v>
      </c>
      <c r="G177" t="s">
        <v>392</v>
      </c>
      <c r="H177" t="s">
        <v>393</v>
      </c>
      <c r="I177" t="s">
        <v>394</v>
      </c>
      <c r="J177" t="s">
        <v>392</v>
      </c>
      <c r="K177" t="s">
        <v>386</v>
      </c>
      <c r="L177" t="s">
        <v>395</v>
      </c>
      <c r="M177" t="s">
        <v>395</v>
      </c>
      <c r="N177" t="s">
        <v>394</v>
      </c>
      <c r="O177" t="s">
        <v>396</v>
      </c>
    </row>
    <row r="178" spans="1:15">
      <c r="A178" s="30" t="s">
        <v>6257</v>
      </c>
      <c r="C178" t="s">
        <v>9869</v>
      </c>
      <c r="D178" t="s">
        <v>9381</v>
      </c>
      <c r="E178" t="s">
        <v>9866</v>
      </c>
      <c r="F178" t="s">
        <v>9198</v>
      </c>
      <c r="H178" t="s">
        <v>9198</v>
      </c>
      <c r="I178" t="s">
        <v>376</v>
      </c>
      <c r="K178" t="s">
        <v>376</v>
      </c>
      <c r="N178" t="s">
        <v>9870</v>
      </c>
    </row>
    <row r="179" spans="1:15">
      <c r="A179" s="30"/>
    </row>
    <row r="180" spans="1:15">
      <c r="A180" s="30" t="s">
        <v>5968</v>
      </c>
      <c r="B180" t="s">
        <v>394</v>
      </c>
      <c r="C180" t="s">
        <v>5971</v>
      </c>
      <c r="D180" t="s">
        <v>390</v>
      </c>
      <c r="E180" t="s">
        <v>390</v>
      </c>
      <c r="F180" t="s">
        <v>391</v>
      </c>
      <c r="G180" t="s">
        <v>392</v>
      </c>
      <c r="H180" t="s">
        <v>393</v>
      </c>
      <c r="I180" t="s">
        <v>394</v>
      </c>
      <c r="J180" t="s">
        <v>392</v>
      </c>
      <c r="K180" t="s">
        <v>386</v>
      </c>
      <c r="L180" t="s">
        <v>395</v>
      </c>
      <c r="M180" t="s">
        <v>395</v>
      </c>
      <c r="N180" t="s">
        <v>394</v>
      </c>
      <c r="O180" t="s">
        <v>396</v>
      </c>
    </row>
    <row r="181" spans="1:15">
      <c r="A181" s="30" t="s">
        <v>910</v>
      </c>
      <c r="B181" t="s">
        <v>9871</v>
      </c>
      <c r="C181" t="s">
        <v>9872</v>
      </c>
      <c r="D181" t="s">
        <v>9281</v>
      </c>
      <c r="E181" t="s">
        <v>9873</v>
      </c>
      <c r="F181" t="s">
        <v>9198</v>
      </c>
      <c r="H181" t="s">
        <v>9198</v>
      </c>
      <c r="I181" t="s">
        <v>376</v>
      </c>
      <c r="K181" t="s">
        <v>376</v>
      </c>
      <c r="N181" t="s">
        <v>9874</v>
      </c>
    </row>
    <row r="182" spans="1:15">
      <c r="A182" s="30"/>
    </row>
    <row r="183" spans="1:15">
      <c r="A183" s="30" t="s">
        <v>5968</v>
      </c>
      <c r="B183" t="s">
        <v>394</v>
      </c>
      <c r="C183" t="s">
        <v>5971</v>
      </c>
      <c r="D183" t="s">
        <v>390</v>
      </c>
      <c r="E183" t="s">
        <v>390</v>
      </c>
      <c r="F183" t="s">
        <v>391</v>
      </c>
      <c r="G183" t="s">
        <v>392</v>
      </c>
      <c r="H183" t="s">
        <v>393</v>
      </c>
      <c r="I183" t="s">
        <v>394</v>
      </c>
      <c r="J183" t="s">
        <v>392</v>
      </c>
      <c r="K183" t="s">
        <v>386</v>
      </c>
      <c r="L183" t="s">
        <v>395</v>
      </c>
      <c r="M183" t="s">
        <v>395</v>
      </c>
      <c r="N183" t="s">
        <v>394</v>
      </c>
      <c r="O183" t="s">
        <v>396</v>
      </c>
    </row>
    <row r="184" spans="1:15">
      <c r="A184" s="30" t="s">
        <v>910</v>
      </c>
      <c r="C184" t="s">
        <v>9872</v>
      </c>
      <c r="D184" t="s">
        <v>9281</v>
      </c>
      <c r="E184" t="s">
        <v>9873</v>
      </c>
      <c r="F184" t="s">
        <v>9198</v>
      </c>
      <c r="H184" t="s">
        <v>9198</v>
      </c>
      <c r="I184" t="s">
        <v>376</v>
      </c>
      <c r="K184" t="s">
        <v>376</v>
      </c>
      <c r="N184" t="s">
        <v>9874</v>
      </c>
    </row>
    <row r="185" spans="1:15">
      <c r="A185" s="30"/>
    </row>
    <row r="186" spans="1:15">
      <c r="A186" s="30" t="s">
        <v>5968</v>
      </c>
      <c r="B186" t="s">
        <v>394</v>
      </c>
      <c r="C186" t="s">
        <v>5971</v>
      </c>
      <c r="D186" t="s">
        <v>390</v>
      </c>
      <c r="E186" t="s">
        <v>390</v>
      </c>
      <c r="F186" t="s">
        <v>391</v>
      </c>
      <c r="G186" t="s">
        <v>392</v>
      </c>
      <c r="H186" t="s">
        <v>393</v>
      </c>
      <c r="I186" t="s">
        <v>394</v>
      </c>
      <c r="J186" t="s">
        <v>392</v>
      </c>
      <c r="K186" t="s">
        <v>386</v>
      </c>
      <c r="L186" t="s">
        <v>395</v>
      </c>
      <c r="M186" t="s">
        <v>395</v>
      </c>
      <c r="N186" t="s">
        <v>394</v>
      </c>
      <c r="O186" t="s">
        <v>396</v>
      </c>
    </row>
    <row r="187" spans="1:15">
      <c r="A187" s="30" t="s">
        <v>6283</v>
      </c>
      <c r="B187" t="s">
        <v>9875</v>
      </c>
      <c r="C187" t="s">
        <v>9876</v>
      </c>
      <c r="D187" t="s">
        <v>9281</v>
      </c>
      <c r="E187" t="s">
        <v>9877</v>
      </c>
      <c r="F187" t="s">
        <v>9198</v>
      </c>
      <c r="H187" t="s">
        <v>9198</v>
      </c>
      <c r="I187" t="s">
        <v>376</v>
      </c>
      <c r="K187" t="s">
        <v>376</v>
      </c>
      <c r="N187" t="s">
        <v>9878</v>
      </c>
    </row>
    <row r="188" spans="1:15">
      <c r="A188" s="30"/>
    </row>
    <row r="189" spans="1:15">
      <c r="A189" s="30" t="s">
        <v>6283</v>
      </c>
      <c r="B189" t="s">
        <v>6284</v>
      </c>
      <c r="C189" t="s">
        <v>9879</v>
      </c>
      <c r="D189" t="s">
        <v>9198</v>
      </c>
      <c r="E189" t="s">
        <v>9198</v>
      </c>
      <c r="F189" t="s">
        <v>9198</v>
      </c>
      <c r="H189" t="s">
        <v>9198</v>
      </c>
      <c r="I189" t="s">
        <v>376</v>
      </c>
      <c r="K189" t="s">
        <v>376</v>
      </c>
      <c r="N189" t="s">
        <v>9880</v>
      </c>
    </row>
    <row r="190" spans="1:15">
      <c r="A190" s="30"/>
    </row>
    <row r="191" spans="1:15">
      <c r="A191" s="30" t="s">
        <v>6283</v>
      </c>
      <c r="B191" t="s">
        <v>6286</v>
      </c>
      <c r="C191" t="s">
        <v>9881</v>
      </c>
      <c r="D191" t="s">
        <v>9393</v>
      </c>
      <c r="E191" t="s">
        <v>9882</v>
      </c>
      <c r="F191" t="s">
        <v>9198</v>
      </c>
      <c r="H191" t="s">
        <v>9198</v>
      </c>
      <c r="I191" t="s">
        <v>376</v>
      </c>
      <c r="K191" t="s">
        <v>376</v>
      </c>
      <c r="N191" t="s">
        <v>9883</v>
      </c>
      <c r="O191" t="s">
        <v>5967</v>
      </c>
    </row>
    <row r="192" spans="1:15">
      <c r="A192" s="30"/>
    </row>
    <row r="193" spans="1:15">
      <c r="A193" s="30" t="s">
        <v>5968</v>
      </c>
      <c r="B193" t="s">
        <v>394</v>
      </c>
      <c r="C193" t="s">
        <v>5971</v>
      </c>
      <c r="D193" t="s">
        <v>390</v>
      </c>
      <c r="E193" t="s">
        <v>390</v>
      </c>
      <c r="F193" t="s">
        <v>391</v>
      </c>
      <c r="G193" t="s">
        <v>392</v>
      </c>
      <c r="H193" t="s">
        <v>393</v>
      </c>
      <c r="I193" t="s">
        <v>394</v>
      </c>
      <c r="J193" t="s">
        <v>392</v>
      </c>
      <c r="K193" t="s">
        <v>386</v>
      </c>
      <c r="L193" t="s">
        <v>395</v>
      </c>
      <c r="M193" t="s">
        <v>395</v>
      </c>
      <c r="N193" t="s">
        <v>394</v>
      </c>
      <c r="O193" t="s">
        <v>396</v>
      </c>
    </row>
    <row r="194" spans="1:15">
      <c r="A194" s="30" t="s">
        <v>6283</v>
      </c>
      <c r="C194" t="s">
        <v>9884</v>
      </c>
      <c r="D194" t="s">
        <v>9422</v>
      </c>
      <c r="E194" t="s">
        <v>9885</v>
      </c>
      <c r="F194" t="s">
        <v>9198</v>
      </c>
      <c r="H194" t="s">
        <v>9198</v>
      </c>
      <c r="I194" t="s">
        <v>376</v>
      </c>
      <c r="K194" t="s">
        <v>376</v>
      </c>
      <c r="N194" t="s">
        <v>9886</v>
      </c>
    </row>
    <row r="195" spans="1:15">
      <c r="A195" s="30"/>
    </row>
    <row r="196" spans="1:15">
      <c r="A196" s="30" t="s">
        <v>5968</v>
      </c>
      <c r="B196" t="s">
        <v>394</v>
      </c>
      <c r="C196" t="s">
        <v>5971</v>
      </c>
      <c r="D196" t="s">
        <v>390</v>
      </c>
      <c r="E196" t="s">
        <v>390</v>
      </c>
      <c r="F196" t="s">
        <v>391</v>
      </c>
      <c r="G196" t="s">
        <v>392</v>
      </c>
      <c r="H196" t="s">
        <v>393</v>
      </c>
      <c r="I196" t="s">
        <v>394</v>
      </c>
      <c r="J196" t="s">
        <v>392</v>
      </c>
      <c r="K196" t="s">
        <v>386</v>
      </c>
      <c r="L196" t="s">
        <v>395</v>
      </c>
      <c r="M196" t="s">
        <v>395</v>
      </c>
      <c r="N196" t="s">
        <v>394</v>
      </c>
      <c r="O196" t="s">
        <v>396</v>
      </c>
    </row>
    <row r="197" spans="1:15">
      <c r="A197" s="30" t="s">
        <v>6298</v>
      </c>
      <c r="B197" t="s">
        <v>6299</v>
      </c>
      <c r="C197" t="s">
        <v>376</v>
      </c>
      <c r="D197" t="s">
        <v>9198</v>
      </c>
      <c r="E197" t="s">
        <v>9198</v>
      </c>
      <c r="F197" t="s">
        <v>9198</v>
      </c>
      <c r="H197" t="s">
        <v>9198</v>
      </c>
      <c r="I197" t="s">
        <v>9621</v>
      </c>
      <c r="K197" t="s">
        <v>9887</v>
      </c>
      <c r="N197" t="s">
        <v>9888</v>
      </c>
      <c r="O197" t="s">
        <v>377</v>
      </c>
    </row>
    <row r="198" spans="1:15">
      <c r="A198" s="30"/>
    </row>
    <row r="199" spans="1:15">
      <c r="A199" s="30" t="s">
        <v>5950</v>
      </c>
      <c r="B199" t="s">
        <v>5951</v>
      </c>
      <c r="C199" t="s">
        <v>5952</v>
      </c>
      <c r="E199" t="s">
        <v>336</v>
      </c>
      <c r="F199" t="s">
        <v>9719</v>
      </c>
      <c r="G199" t="s">
        <v>338</v>
      </c>
      <c r="H199" s="13">
        <v>45681</v>
      </c>
      <c r="I199" t="s">
        <v>624</v>
      </c>
    </row>
    <row r="200" spans="1:15">
      <c r="A200" s="30"/>
      <c r="E200" t="s">
        <v>340</v>
      </c>
      <c r="F200" t="s">
        <v>341</v>
      </c>
      <c r="I200" t="s">
        <v>342</v>
      </c>
      <c r="J200" t="s">
        <v>343</v>
      </c>
      <c r="N200" t="s">
        <v>344</v>
      </c>
    </row>
    <row r="201" spans="1:15">
      <c r="A201" s="30"/>
      <c r="C201" t="s">
        <v>354</v>
      </c>
      <c r="D201" t="s">
        <v>347</v>
      </c>
      <c r="E201" t="s">
        <v>347</v>
      </c>
      <c r="F201" t="s">
        <v>348</v>
      </c>
      <c r="G201" t="s">
        <v>349</v>
      </c>
      <c r="H201" t="s">
        <v>350</v>
      </c>
      <c r="I201" t="s">
        <v>351</v>
      </c>
      <c r="J201" t="s">
        <v>349</v>
      </c>
      <c r="K201" t="s">
        <v>351</v>
      </c>
      <c r="L201" t="s">
        <v>352</v>
      </c>
      <c r="M201" t="s">
        <v>353</v>
      </c>
      <c r="N201" t="s">
        <v>354</v>
      </c>
    </row>
    <row r="202" spans="1:15">
      <c r="A202" s="30"/>
      <c r="C202" t="s">
        <v>355</v>
      </c>
      <c r="D202" t="s">
        <v>356</v>
      </c>
      <c r="E202" t="s">
        <v>357</v>
      </c>
      <c r="F202" t="s">
        <v>358</v>
      </c>
      <c r="H202" t="s">
        <v>359</v>
      </c>
      <c r="I202" t="s">
        <v>360</v>
      </c>
      <c r="K202" t="s">
        <v>361</v>
      </c>
      <c r="L202" t="s">
        <v>362</v>
      </c>
      <c r="M202" t="s">
        <v>362</v>
      </c>
      <c r="N202" t="s">
        <v>363</v>
      </c>
      <c r="O202" t="s">
        <v>364</v>
      </c>
    </row>
    <row r="203" spans="1:15">
      <c r="A203" s="30" t="s">
        <v>365</v>
      </c>
      <c r="B203" t="s">
        <v>5963</v>
      </c>
      <c r="C203" t="s">
        <v>368</v>
      </c>
      <c r="D203" t="s">
        <v>369</v>
      </c>
      <c r="E203" t="s">
        <v>370</v>
      </c>
      <c r="F203" t="s">
        <v>368</v>
      </c>
      <c r="H203" t="s">
        <v>368</v>
      </c>
      <c r="I203" t="s">
        <v>368</v>
      </c>
      <c r="K203" t="s">
        <v>368</v>
      </c>
    </row>
    <row r="204" spans="1:15">
      <c r="A204" s="30"/>
    </row>
    <row r="205" spans="1:15">
      <c r="A205" s="30"/>
    </row>
    <row r="206" spans="1:15">
      <c r="A206" s="30" t="s">
        <v>6298</v>
      </c>
      <c r="B206" t="s">
        <v>6301</v>
      </c>
      <c r="C206" t="s">
        <v>376</v>
      </c>
      <c r="D206" t="s">
        <v>9198</v>
      </c>
      <c r="E206" t="s">
        <v>9198</v>
      </c>
      <c r="F206" t="s">
        <v>9198</v>
      </c>
      <c r="H206" t="s">
        <v>9198</v>
      </c>
      <c r="I206" t="s">
        <v>9623</v>
      </c>
      <c r="K206" t="s">
        <v>9889</v>
      </c>
      <c r="N206" t="s">
        <v>9890</v>
      </c>
      <c r="O206" t="s">
        <v>377</v>
      </c>
    </row>
    <row r="207" spans="1:15">
      <c r="A207" s="30"/>
    </row>
    <row r="208" spans="1:15">
      <c r="A208" s="30" t="s">
        <v>6298</v>
      </c>
      <c r="B208" t="s">
        <v>6306</v>
      </c>
      <c r="C208" t="s">
        <v>376</v>
      </c>
      <c r="D208" t="s">
        <v>9198</v>
      </c>
      <c r="E208" t="s">
        <v>9198</v>
      </c>
      <c r="F208" t="s">
        <v>9198</v>
      </c>
      <c r="H208" t="s">
        <v>9198</v>
      </c>
      <c r="I208" t="s">
        <v>9626</v>
      </c>
      <c r="K208" t="s">
        <v>9891</v>
      </c>
      <c r="N208" t="s">
        <v>9892</v>
      </c>
      <c r="O208" t="s">
        <v>377</v>
      </c>
    </row>
    <row r="209" spans="1:15">
      <c r="A209" s="30"/>
    </row>
    <row r="210" spans="1:15">
      <c r="A210" s="30" t="s">
        <v>6298</v>
      </c>
      <c r="B210" t="s">
        <v>6309</v>
      </c>
      <c r="C210" t="s">
        <v>9630</v>
      </c>
      <c r="D210" t="s">
        <v>9198</v>
      </c>
      <c r="E210" t="s">
        <v>9198</v>
      </c>
      <c r="F210" t="s">
        <v>9198</v>
      </c>
      <c r="H210" t="s">
        <v>9198</v>
      </c>
      <c r="I210" t="s">
        <v>9621</v>
      </c>
      <c r="K210" t="s">
        <v>9887</v>
      </c>
      <c r="N210" t="s">
        <v>9893</v>
      </c>
      <c r="O210" t="s">
        <v>377</v>
      </c>
    </row>
    <row r="211" spans="1:15">
      <c r="A211" s="30"/>
    </row>
    <row r="212" spans="1:15">
      <c r="A212" s="30" t="s">
        <v>6298</v>
      </c>
      <c r="B212" t="s">
        <v>6312</v>
      </c>
      <c r="C212" t="s">
        <v>376</v>
      </c>
      <c r="D212" t="s">
        <v>9198</v>
      </c>
      <c r="E212" t="s">
        <v>9198</v>
      </c>
      <c r="F212" t="s">
        <v>9198</v>
      </c>
      <c r="H212" t="s">
        <v>9198</v>
      </c>
      <c r="I212" t="s">
        <v>9894</v>
      </c>
      <c r="K212" t="s">
        <v>9895</v>
      </c>
      <c r="N212" t="s">
        <v>9896</v>
      </c>
      <c r="O212" t="s">
        <v>377</v>
      </c>
    </row>
    <row r="213" spans="1:15">
      <c r="A213" s="30"/>
    </row>
    <row r="214" spans="1:15">
      <c r="A214" s="30" t="s">
        <v>6298</v>
      </c>
      <c r="B214" t="s">
        <v>6317</v>
      </c>
      <c r="C214" t="s">
        <v>376</v>
      </c>
      <c r="D214" t="s">
        <v>9198</v>
      </c>
      <c r="E214" t="s">
        <v>9198</v>
      </c>
      <c r="F214" t="s">
        <v>9198</v>
      </c>
      <c r="H214" t="s">
        <v>9198</v>
      </c>
      <c r="I214" t="s">
        <v>9734</v>
      </c>
      <c r="K214" t="s">
        <v>9785</v>
      </c>
      <c r="N214" t="s">
        <v>9897</v>
      </c>
      <c r="O214" t="s">
        <v>377</v>
      </c>
    </row>
    <row r="215" spans="1:15">
      <c r="A215" s="30"/>
    </row>
    <row r="216" spans="1:15">
      <c r="A216" s="30" t="s">
        <v>6298</v>
      </c>
      <c r="B216" t="s">
        <v>6319</v>
      </c>
      <c r="C216" t="s">
        <v>9634</v>
      </c>
      <c r="D216" t="s">
        <v>9198</v>
      </c>
      <c r="E216" t="s">
        <v>9198</v>
      </c>
      <c r="F216" t="s">
        <v>9198</v>
      </c>
      <c r="H216" t="s">
        <v>9198</v>
      </c>
      <c r="I216" t="s">
        <v>9632</v>
      </c>
      <c r="K216" t="s">
        <v>9898</v>
      </c>
      <c r="N216" t="s">
        <v>9899</v>
      </c>
      <c r="O216" t="s">
        <v>377</v>
      </c>
    </row>
    <row r="217" spans="1:15">
      <c r="A217" s="30"/>
    </row>
    <row r="218" spans="1:15">
      <c r="A218" s="30" t="s">
        <v>6298</v>
      </c>
      <c r="B218" t="s">
        <v>6322</v>
      </c>
      <c r="C218" t="s">
        <v>376</v>
      </c>
      <c r="D218" t="s">
        <v>9198</v>
      </c>
      <c r="E218" t="s">
        <v>9198</v>
      </c>
      <c r="F218" t="s">
        <v>9198</v>
      </c>
      <c r="H218" t="s">
        <v>9198</v>
      </c>
      <c r="I218" t="s">
        <v>9894</v>
      </c>
      <c r="K218" t="s">
        <v>376</v>
      </c>
      <c r="N218" t="s">
        <v>9894</v>
      </c>
      <c r="O218" t="s">
        <v>377</v>
      </c>
    </row>
    <row r="219" spans="1:15">
      <c r="A219" s="30"/>
    </row>
    <row r="220" spans="1:15">
      <c r="A220" s="30" t="s">
        <v>6298</v>
      </c>
      <c r="B220" t="s">
        <v>6325</v>
      </c>
      <c r="C220" t="s">
        <v>376</v>
      </c>
      <c r="D220" t="s">
        <v>9198</v>
      </c>
      <c r="E220" t="s">
        <v>9198</v>
      </c>
      <c r="F220" t="s">
        <v>9198</v>
      </c>
      <c r="H220" t="s">
        <v>9198</v>
      </c>
      <c r="I220" t="s">
        <v>9900</v>
      </c>
      <c r="K220" t="s">
        <v>9901</v>
      </c>
      <c r="N220" t="s">
        <v>9902</v>
      </c>
      <c r="O220" t="s">
        <v>377</v>
      </c>
    </row>
    <row r="221" spans="1:15">
      <c r="A221" s="30"/>
    </row>
    <row r="222" spans="1:15">
      <c r="A222" s="30" t="s">
        <v>6298</v>
      </c>
      <c r="B222" t="s">
        <v>6328</v>
      </c>
      <c r="C222" t="s">
        <v>376</v>
      </c>
      <c r="D222" t="s">
        <v>9198</v>
      </c>
      <c r="E222" t="s">
        <v>9198</v>
      </c>
      <c r="F222" t="s">
        <v>9198</v>
      </c>
      <c r="H222" t="s">
        <v>9198</v>
      </c>
      <c r="I222" t="s">
        <v>9632</v>
      </c>
      <c r="K222" t="s">
        <v>376</v>
      </c>
      <c r="N222" t="s">
        <v>9632</v>
      </c>
      <c r="O222" t="s">
        <v>377</v>
      </c>
    </row>
    <row r="223" spans="1:15">
      <c r="A223" s="30"/>
    </row>
    <row r="224" spans="1:15">
      <c r="A224" s="30" t="s">
        <v>6298</v>
      </c>
      <c r="B224" t="s">
        <v>6330</v>
      </c>
      <c r="C224" t="s">
        <v>9903</v>
      </c>
      <c r="D224" t="s">
        <v>9198</v>
      </c>
      <c r="E224" t="s">
        <v>9198</v>
      </c>
      <c r="F224" t="s">
        <v>9198</v>
      </c>
      <c r="H224" t="s">
        <v>9198</v>
      </c>
      <c r="I224" t="s">
        <v>9640</v>
      </c>
      <c r="K224" t="s">
        <v>9904</v>
      </c>
      <c r="N224" t="s">
        <v>9905</v>
      </c>
      <c r="O224" t="s">
        <v>377</v>
      </c>
    </row>
    <row r="225" spans="1:15">
      <c r="A225" s="30"/>
    </row>
    <row r="226" spans="1:15">
      <c r="A226" s="30" t="s">
        <v>6298</v>
      </c>
      <c r="B226" t="s">
        <v>6333</v>
      </c>
      <c r="C226" t="s">
        <v>376</v>
      </c>
      <c r="D226" t="s">
        <v>9198</v>
      </c>
      <c r="E226" t="s">
        <v>9198</v>
      </c>
      <c r="F226" t="s">
        <v>9198</v>
      </c>
      <c r="H226" t="s">
        <v>9198</v>
      </c>
      <c r="I226" t="s">
        <v>9906</v>
      </c>
      <c r="K226" t="s">
        <v>9907</v>
      </c>
      <c r="N226" t="s">
        <v>9908</v>
      </c>
      <c r="O226" t="s">
        <v>377</v>
      </c>
    </row>
    <row r="227" spans="1:15">
      <c r="A227" s="30"/>
    </row>
    <row r="228" spans="1:15">
      <c r="A228" s="30" t="s">
        <v>6298</v>
      </c>
      <c r="B228" t="s">
        <v>6335</v>
      </c>
      <c r="C228" t="s">
        <v>376</v>
      </c>
      <c r="D228" t="s">
        <v>9198</v>
      </c>
      <c r="E228" t="s">
        <v>9198</v>
      </c>
      <c r="F228" t="s">
        <v>9198</v>
      </c>
      <c r="H228" t="s">
        <v>9198</v>
      </c>
      <c r="I228" t="s">
        <v>9909</v>
      </c>
      <c r="K228" t="s">
        <v>9910</v>
      </c>
      <c r="N228" t="s">
        <v>9911</v>
      </c>
      <c r="O228" t="s">
        <v>377</v>
      </c>
    </row>
    <row r="229" spans="1:15">
      <c r="A229" s="30"/>
    </row>
    <row r="230" spans="1:15">
      <c r="A230" s="30" t="s">
        <v>6298</v>
      </c>
      <c r="B230" t="s">
        <v>6337</v>
      </c>
      <c r="C230" t="s">
        <v>376</v>
      </c>
      <c r="D230" t="s">
        <v>9198</v>
      </c>
      <c r="E230" t="s">
        <v>9198</v>
      </c>
      <c r="F230" t="s">
        <v>9198</v>
      </c>
      <c r="H230" t="s">
        <v>9198</v>
      </c>
      <c r="I230" t="s">
        <v>9912</v>
      </c>
      <c r="K230" t="s">
        <v>9913</v>
      </c>
      <c r="N230" t="s">
        <v>9914</v>
      </c>
      <c r="O230" t="s">
        <v>377</v>
      </c>
    </row>
    <row r="231" spans="1:15">
      <c r="A231" s="30"/>
    </row>
    <row r="232" spans="1:15">
      <c r="A232" s="30" t="s">
        <v>6298</v>
      </c>
      <c r="B232" t="s">
        <v>6341</v>
      </c>
      <c r="C232" t="s">
        <v>9625</v>
      </c>
      <c r="D232" t="s">
        <v>9198</v>
      </c>
      <c r="E232" t="s">
        <v>9198</v>
      </c>
      <c r="F232" t="s">
        <v>9198</v>
      </c>
      <c r="H232" t="s">
        <v>9198</v>
      </c>
      <c r="I232" t="s">
        <v>9626</v>
      </c>
      <c r="K232" t="s">
        <v>9891</v>
      </c>
      <c r="N232" t="s">
        <v>9915</v>
      </c>
      <c r="O232" t="s">
        <v>377</v>
      </c>
    </row>
    <row r="233" spans="1:15">
      <c r="A233" s="30"/>
    </row>
    <row r="234" spans="1:15">
      <c r="A234" s="30" t="s">
        <v>6298</v>
      </c>
      <c r="B234" t="s">
        <v>6344</v>
      </c>
      <c r="C234" t="s">
        <v>376</v>
      </c>
      <c r="D234" t="s">
        <v>9198</v>
      </c>
      <c r="E234" t="s">
        <v>9198</v>
      </c>
      <c r="F234" t="s">
        <v>9198</v>
      </c>
      <c r="H234" t="s">
        <v>9198</v>
      </c>
      <c r="I234" t="s">
        <v>9916</v>
      </c>
      <c r="K234" t="s">
        <v>9917</v>
      </c>
      <c r="N234" t="s">
        <v>9918</v>
      </c>
      <c r="O234" t="s">
        <v>377</v>
      </c>
    </row>
    <row r="235" spans="1:15">
      <c r="A235" s="30"/>
    </row>
    <row r="236" spans="1:15">
      <c r="A236" s="30" t="s">
        <v>6298</v>
      </c>
      <c r="B236" t="s">
        <v>9919</v>
      </c>
      <c r="C236" t="s">
        <v>9920</v>
      </c>
      <c r="D236" t="s">
        <v>9198</v>
      </c>
      <c r="E236" t="s">
        <v>9198</v>
      </c>
      <c r="F236" t="s">
        <v>9198</v>
      </c>
      <c r="H236" t="s">
        <v>9198</v>
      </c>
      <c r="I236" t="s">
        <v>376</v>
      </c>
      <c r="K236" t="s">
        <v>376</v>
      </c>
      <c r="N236" t="s">
        <v>9920</v>
      </c>
    </row>
    <row r="237" spans="1:15">
      <c r="A237" s="30"/>
    </row>
    <row r="238" spans="1:15">
      <c r="A238" s="30" t="s">
        <v>6298</v>
      </c>
      <c r="B238" t="s">
        <v>6346</v>
      </c>
      <c r="C238" t="s">
        <v>376</v>
      </c>
      <c r="D238" t="s">
        <v>9198</v>
      </c>
      <c r="E238" t="s">
        <v>9198</v>
      </c>
      <c r="F238" t="s">
        <v>9198</v>
      </c>
      <c r="H238" t="s">
        <v>9198</v>
      </c>
      <c r="I238" t="s">
        <v>9642</v>
      </c>
      <c r="K238" t="s">
        <v>9783</v>
      </c>
      <c r="N238" t="s">
        <v>9921</v>
      </c>
    </row>
    <row r="239" spans="1:15">
      <c r="A239" s="30"/>
    </row>
    <row r="240" spans="1:15">
      <c r="A240" s="30" t="s">
        <v>6298</v>
      </c>
      <c r="B240" t="s">
        <v>6349</v>
      </c>
      <c r="C240" t="s">
        <v>376</v>
      </c>
      <c r="D240" t="s">
        <v>9198</v>
      </c>
      <c r="E240" t="s">
        <v>9198</v>
      </c>
      <c r="F240" t="s">
        <v>9198</v>
      </c>
      <c r="H240" t="s">
        <v>9198</v>
      </c>
      <c r="I240" t="s">
        <v>9748</v>
      </c>
      <c r="K240" t="s">
        <v>9922</v>
      </c>
      <c r="N240" t="s">
        <v>9923</v>
      </c>
      <c r="O240" t="s">
        <v>377</v>
      </c>
    </row>
    <row r="241" spans="1:15">
      <c r="A241" s="30"/>
    </row>
    <row r="242" spans="1:15">
      <c r="A242" s="30" t="s">
        <v>6298</v>
      </c>
      <c r="B242" t="s">
        <v>6351</v>
      </c>
      <c r="C242" t="s">
        <v>376</v>
      </c>
      <c r="D242" t="s">
        <v>9198</v>
      </c>
      <c r="E242" t="s">
        <v>9198</v>
      </c>
      <c r="F242" t="s">
        <v>9198</v>
      </c>
      <c r="H242" t="s">
        <v>9198</v>
      </c>
      <c r="I242" t="s">
        <v>9924</v>
      </c>
      <c r="K242" t="s">
        <v>9925</v>
      </c>
      <c r="N242" t="s">
        <v>9926</v>
      </c>
      <c r="O242" t="s">
        <v>377</v>
      </c>
    </row>
    <row r="243" spans="1:15">
      <c r="A243" s="30"/>
    </row>
    <row r="244" spans="1:15">
      <c r="A244" s="30" t="s">
        <v>6298</v>
      </c>
      <c r="B244" t="s">
        <v>6354</v>
      </c>
      <c r="C244" t="s">
        <v>376</v>
      </c>
      <c r="D244" t="s">
        <v>9198</v>
      </c>
      <c r="E244" t="s">
        <v>9198</v>
      </c>
      <c r="F244" t="s">
        <v>9198</v>
      </c>
      <c r="H244" t="s">
        <v>9198</v>
      </c>
      <c r="I244" t="s">
        <v>9924</v>
      </c>
      <c r="K244" t="s">
        <v>376</v>
      </c>
      <c r="N244" t="s">
        <v>9924</v>
      </c>
      <c r="O244" t="s">
        <v>377</v>
      </c>
    </row>
    <row r="245" spans="1:15">
      <c r="A245" s="30"/>
    </row>
    <row r="246" spans="1:15">
      <c r="A246" s="30" t="s">
        <v>6298</v>
      </c>
      <c r="B246" t="s">
        <v>6356</v>
      </c>
      <c r="C246" t="s">
        <v>376</v>
      </c>
      <c r="D246" t="s">
        <v>9198</v>
      </c>
      <c r="E246" t="s">
        <v>9198</v>
      </c>
      <c r="F246" t="s">
        <v>9198</v>
      </c>
      <c r="H246" t="s">
        <v>9198</v>
      </c>
      <c r="I246" t="s">
        <v>9927</v>
      </c>
      <c r="K246" t="s">
        <v>376</v>
      </c>
      <c r="N246" t="s">
        <v>9927</v>
      </c>
      <c r="O246" t="s">
        <v>377</v>
      </c>
    </row>
    <row r="247" spans="1:15">
      <c r="A247" s="30"/>
    </row>
    <row r="248" spans="1:15">
      <c r="A248" s="30" t="s">
        <v>6298</v>
      </c>
      <c r="B248" t="s">
        <v>6358</v>
      </c>
      <c r="C248" t="s">
        <v>9647</v>
      </c>
      <c r="D248" t="s">
        <v>9198</v>
      </c>
      <c r="E248" t="s">
        <v>9198</v>
      </c>
      <c r="F248" t="s">
        <v>9198</v>
      </c>
      <c r="H248" t="s">
        <v>9198</v>
      </c>
      <c r="I248" t="s">
        <v>9648</v>
      </c>
      <c r="K248" t="s">
        <v>9783</v>
      </c>
      <c r="N248" t="s">
        <v>9928</v>
      </c>
      <c r="O248" t="s">
        <v>377</v>
      </c>
    </row>
    <row r="249" spans="1:15">
      <c r="A249" s="30"/>
    </row>
    <row r="250" spans="1:15">
      <c r="A250" s="30" t="s">
        <v>6298</v>
      </c>
      <c r="B250" t="s">
        <v>6361</v>
      </c>
      <c r="C250" t="s">
        <v>376</v>
      </c>
      <c r="D250" t="s">
        <v>9198</v>
      </c>
      <c r="E250" t="s">
        <v>9198</v>
      </c>
      <c r="F250" t="s">
        <v>9198</v>
      </c>
      <c r="H250" t="s">
        <v>9198</v>
      </c>
      <c r="I250" t="s">
        <v>9929</v>
      </c>
      <c r="K250" t="s">
        <v>376</v>
      </c>
      <c r="N250" t="s">
        <v>9929</v>
      </c>
      <c r="O250" t="s">
        <v>377</v>
      </c>
    </row>
    <row r="251" spans="1:15">
      <c r="A251" s="30"/>
    </row>
    <row r="252" spans="1:15">
      <c r="A252" s="30" t="s">
        <v>6298</v>
      </c>
      <c r="B252" t="s">
        <v>6363</v>
      </c>
      <c r="C252" t="s">
        <v>376</v>
      </c>
      <c r="D252" t="s">
        <v>9198</v>
      </c>
      <c r="E252" t="s">
        <v>9198</v>
      </c>
      <c r="F252" t="s">
        <v>9198</v>
      </c>
      <c r="H252" t="s">
        <v>9198</v>
      </c>
      <c r="I252" t="s">
        <v>9648</v>
      </c>
      <c r="K252" t="s">
        <v>9930</v>
      </c>
      <c r="N252" t="s">
        <v>9931</v>
      </c>
    </row>
    <row r="253" spans="1:15">
      <c r="A253" s="30"/>
    </row>
    <row r="254" spans="1:15">
      <c r="A254" s="30" t="s">
        <v>6298</v>
      </c>
      <c r="B254" t="s">
        <v>9325</v>
      </c>
      <c r="C254" t="s">
        <v>9932</v>
      </c>
      <c r="D254" t="s">
        <v>9198</v>
      </c>
      <c r="E254" t="s">
        <v>9198</v>
      </c>
      <c r="F254" t="s">
        <v>9198</v>
      </c>
      <c r="H254" t="s">
        <v>9198</v>
      </c>
      <c r="I254" t="s">
        <v>9933</v>
      </c>
      <c r="K254" t="s">
        <v>9934</v>
      </c>
      <c r="N254" t="s">
        <v>9935</v>
      </c>
    </row>
    <row r="255" spans="1:15">
      <c r="A255" s="30"/>
    </row>
    <row r="256" spans="1:15">
      <c r="A256" s="30" t="s">
        <v>5968</v>
      </c>
      <c r="B256" t="s">
        <v>394</v>
      </c>
      <c r="C256" t="s">
        <v>5971</v>
      </c>
      <c r="D256" t="s">
        <v>390</v>
      </c>
      <c r="E256" t="s">
        <v>390</v>
      </c>
      <c r="F256" t="s">
        <v>391</v>
      </c>
      <c r="G256" t="s">
        <v>392</v>
      </c>
      <c r="H256" t="s">
        <v>393</v>
      </c>
      <c r="I256" t="s">
        <v>394</v>
      </c>
      <c r="J256" t="s">
        <v>392</v>
      </c>
      <c r="K256" t="s">
        <v>386</v>
      </c>
      <c r="L256" t="s">
        <v>395</v>
      </c>
      <c r="M256" t="s">
        <v>395</v>
      </c>
      <c r="N256" t="s">
        <v>394</v>
      </c>
      <c r="O256" t="s">
        <v>396</v>
      </c>
    </row>
    <row r="257" spans="1:15">
      <c r="A257" s="30" t="s">
        <v>6298</v>
      </c>
      <c r="C257" t="s">
        <v>9936</v>
      </c>
      <c r="D257" t="s">
        <v>9198</v>
      </c>
      <c r="E257" t="s">
        <v>9198</v>
      </c>
      <c r="F257" t="s">
        <v>9198</v>
      </c>
      <c r="H257" t="s">
        <v>9198</v>
      </c>
      <c r="I257" t="s">
        <v>9937</v>
      </c>
      <c r="K257" t="s">
        <v>9938</v>
      </c>
      <c r="N257" t="s">
        <v>9939</v>
      </c>
    </row>
    <row r="258" spans="1:15">
      <c r="A258" s="30"/>
    </row>
    <row r="259" spans="1:15">
      <c r="A259" s="30" t="s">
        <v>5968</v>
      </c>
      <c r="B259" t="s">
        <v>394</v>
      </c>
      <c r="C259" t="s">
        <v>5971</v>
      </c>
      <c r="D259" t="s">
        <v>390</v>
      </c>
      <c r="E259" t="s">
        <v>390</v>
      </c>
      <c r="F259" t="s">
        <v>391</v>
      </c>
      <c r="G259" t="s">
        <v>392</v>
      </c>
      <c r="H259" t="s">
        <v>393</v>
      </c>
      <c r="I259" t="s">
        <v>394</v>
      </c>
      <c r="J259" t="s">
        <v>392</v>
      </c>
      <c r="K259" t="s">
        <v>386</v>
      </c>
      <c r="L259" t="s">
        <v>395</v>
      </c>
      <c r="M259" t="s">
        <v>395</v>
      </c>
      <c r="N259" t="s">
        <v>394</v>
      </c>
      <c r="O259" t="s">
        <v>396</v>
      </c>
    </row>
    <row r="260" spans="1:15">
      <c r="A260" s="30" t="s">
        <v>9940</v>
      </c>
      <c r="B260" t="s">
        <v>9941</v>
      </c>
      <c r="C260" t="s">
        <v>9942</v>
      </c>
      <c r="D260" t="s">
        <v>9281</v>
      </c>
      <c r="E260" t="s">
        <v>9943</v>
      </c>
      <c r="F260" t="s">
        <v>9198</v>
      </c>
      <c r="H260" t="s">
        <v>9198</v>
      </c>
      <c r="I260" t="s">
        <v>376</v>
      </c>
      <c r="K260" t="s">
        <v>376</v>
      </c>
      <c r="N260" t="s">
        <v>9944</v>
      </c>
    </row>
    <row r="261" spans="1:15">
      <c r="A261" s="30"/>
    </row>
    <row r="262" spans="1:15">
      <c r="A262" s="30" t="s">
        <v>9940</v>
      </c>
      <c r="B262" t="s">
        <v>9945</v>
      </c>
      <c r="C262" t="s">
        <v>9946</v>
      </c>
      <c r="D262" t="s">
        <v>9198</v>
      </c>
      <c r="E262" t="s">
        <v>9198</v>
      </c>
      <c r="F262" t="s">
        <v>9198</v>
      </c>
      <c r="H262" t="s">
        <v>9198</v>
      </c>
      <c r="I262" t="s">
        <v>376</v>
      </c>
      <c r="K262" t="s">
        <v>376</v>
      </c>
      <c r="N262" t="s">
        <v>9946</v>
      </c>
    </row>
    <row r="263" spans="1:15">
      <c r="A263" s="30"/>
    </row>
    <row r="264" spans="1:15">
      <c r="A264" s="30"/>
    </row>
    <row r="265" spans="1:15">
      <c r="A265" s="30" t="s">
        <v>5950</v>
      </c>
      <c r="B265" t="s">
        <v>5951</v>
      </c>
      <c r="C265" t="s">
        <v>5952</v>
      </c>
      <c r="E265" t="s">
        <v>336</v>
      </c>
      <c r="F265" t="s">
        <v>9719</v>
      </c>
      <c r="G265" t="s">
        <v>338</v>
      </c>
      <c r="H265" s="13">
        <v>45681</v>
      </c>
      <c r="I265" t="s">
        <v>715</v>
      </c>
    </row>
    <row r="266" spans="1:15">
      <c r="A266" s="30"/>
      <c r="E266" t="s">
        <v>340</v>
      </c>
      <c r="F266" t="s">
        <v>341</v>
      </c>
      <c r="I266" t="s">
        <v>342</v>
      </c>
      <c r="J266" t="s">
        <v>343</v>
      </c>
      <c r="N266" t="s">
        <v>344</v>
      </c>
    </row>
    <row r="267" spans="1:15">
      <c r="A267" s="30"/>
      <c r="C267" t="s">
        <v>354</v>
      </c>
      <c r="D267" t="s">
        <v>347</v>
      </c>
      <c r="E267" t="s">
        <v>347</v>
      </c>
      <c r="F267" t="s">
        <v>348</v>
      </c>
      <c r="G267" t="s">
        <v>349</v>
      </c>
      <c r="H267" t="s">
        <v>350</v>
      </c>
      <c r="I267" t="s">
        <v>351</v>
      </c>
      <c r="J267" t="s">
        <v>349</v>
      </c>
      <c r="K267" t="s">
        <v>351</v>
      </c>
      <c r="L267" t="s">
        <v>352</v>
      </c>
      <c r="M267" t="s">
        <v>353</v>
      </c>
      <c r="N267" t="s">
        <v>354</v>
      </c>
    </row>
    <row r="268" spans="1:15">
      <c r="A268" s="30"/>
      <c r="C268" t="s">
        <v>355</v>
      </c>
      <c r="D268" t="s">
        <v>356</v>
      </c>
      <c r="E268" t="s">
        <v>357</v>
      </c>
      <c r="F268" t="s">
        <v>358</v>
      </c>
      <c r="H268" t="s">
        <v>359</v>
      </c>
      <c r="I268" t="s">
        <v>360</v>
      </c>
      <c r="K268" t="s">
        <v>361</v>
      </c>
      <c r="L268" t="s">
        <v>362</v>
      </c>
      <c r="M268" t="s">
        <v>362</v>
      </c>
      <c r="N268" t="s">
        <v>363</v>
      </c>
      <c r="O268" t="s">
        <v>364</v>
      </c>
    </row>
    <row r="269" spans="1:15">
      <c r="A269" s="30" t="s">
        <v>365</v>
      </c>
      <c r="B269" t="s">
        <v>5963</v>
      </c>
      <c r="C269" t="s">
        <v>368</v>
      </c>
      <c r="D269" t="s">
        <v>369</v>
      </c>
      <c r="E269" t="s">
        <v>370</v>
      </c>
      <c r="F269" t="s">
        <v>368</v>
      </c>
      <c r="H269" t="s">
        <v>368</v>
      </c>
      <c r="I269" t="s">
        <v>368</v>
      </c>
      <c r="K269" t="s">
        <v>368</v>
      </c>
    </row>
    <row r="270" spans="1:15">
      <c r="A270" s="30"/>
    </row>
    <row r="271" spans="1:15">
      <c r="A271" s="30" t="s">
        <v>5968</v>
      </c>
      <c r="B271" t="s">
        <v>394</v>
      </c>
      <c r="C271" t="s">
        <v>5971</v>
      </c>
      <c r="D271" t="s">
        <v>390</v>
      </c>
      <c r="E271" t="s">
        <v>390</v>
      </c>
      <c r="F271" t="s">
        <v>391</v>
      </c>
      <c r="G271" t="s">
        <v>392</v>
      </c>
      <c r="H271" t="s">
        <v>393</v>
      </c>
      <c r="I271" t="s">
        <v>394</v>
      </c>
      <c r="J271" t="s">
        <v>392</v>
      </c>
      <c r="K271" t="s">
        <v>386</v>
      </c>
      <c r="L271" t="s">
        <v>395</v>
      </c>
      <c r="M271" t="s">
        <v>395</v>
      </c>
      <c r="N271" t="s">
        <v>394</v>
      </c>
      <c r="O271" t="s">
        <v>396</v>
      </c>
    </row>
    <row r="272" spans="1:15">
      <c r="A272" s="30" t="s">
        <v>9940</v>
      </c>
      <c r="C272" t="s">
        <v>9947</v>
      </c>
      <c r="D272" t="s">
        <v>9281</v>
      </c>
      <c r="E272" t="s">
        <v>9943</v>
      </c>
      <c r="F272" t="s">
        <v>9198</v>
      </c>
      <c r="H272" t="s">
        <v>9198</v>
      </c>
      <c r="I272" t="s">
        <v>376</v>
      </c>
      <c r="K272" t="s">
        <v>376</v>
      </c>
      <c r="N272" t="s">
        <v>9948</v>
      </c>
    </row>
    <row r="273" spans="1:15">
      <c r="A273" s="30"/>
    </row>
    <row r="274" spans="1:15">
      <c r="A274" s="30" t="s">
        <v>5968</v>
      </c>
      <c r="B274" t="s">
        <v>394</v>
      </c>
      <c r="C274" t="s">
        <v>5971</v>
      </c>
      <c r="D274" t="s">
        <v>390</v>
      </c>
      <c r="E274" t="s">
        <v>390</v>
      </c>
      <c r="F274" t="s">
        <v>391</v>
      </c>
      <c r="G274" t="s">
        <v>392</v>
      </c>
      <c r="H274" t="s">
        <v>393</v>
      </c>
      <c r="I274" t="s">
        <v>394</v>
      </c>
      <c r="J274" t="s">
        <v>392</v>
      </c>
      <c r="K274" t="s">
        <v>386</v>
      </c>
      <c r="L274" t="s">
        <v>395</v>
      </c>
      <c r="M274" t="s">
        <v>395</v>
      </c>
      <c r="N274" t="s">
        <v>394</v>
      </c>
      <c r="O274" t="s">
        <v>396</v>
      </c>
    </row>
    <row r="275" spans="1:15">
      <c r="A275" s="30" t="s">
        <v>1018</v>
      </c>
      <c r="B275" t="s">
        <v>9949</v>
      </c>
      <c r="C275" t="s">
        <v>9950</v>
      </c>
      <c r="D275" t="s">
        <v>9374</v>
      </c>
      <c r="E275" t="s">
        <v>9581</v>
      </c>
      <c r="F275" t="s">
        <v>9198</v>
      </c>
      <c r="H275" t="s">
        <v>9198</v>
      </c>
      <c r="I275" t="s">
        <v>376</v>
      </c>
      <c r="K275" t="s">
        <v>376</v>
      </c>
      <c r="N275" t="s">
        <v>9951</v>
      </c>
    </row>
    <row r="276" spans="1:15">
      <c r="A276" s="30"/>
    </row>
    <row r="277" spans="1:15">
      <c r="A277" s="30" t="s">
        <v>5968</v>
      </c>
      <c r="B277" t="s">
        <v>394</v>
      </c>
      <c r="C277" t="s">
        <v>5971</v>
      </c>
      <c r="D277" t="s">
        <v>390</v>
      </c>
      <c r="E277" t="s">
        <v>390</v>
      </c>
      <c r="F277" t="s">
        <v>391</v>
      </c>
      <c r="G277" t="s">
        <v>392</v>
      </c>
      <c r="H277" t="s">
        <v>393</v>
      </c>
      <c r="I277" t="s">
        <v>394</v>
      </c>
      <c r="J277" t="s">
        <v>392</v>
      </c>
      <c r="K277" t="s">
        <v>386</v>
      </c>
      <c r="L277" t="s">
        <v>395</v>
      </c>
      <c r="M277" t="s">
        <v>395</v>
      </c>
      <c r="N277" t="s">
        <v>394</v>
      </c>
      <c r="O277" t="s">
        <v>396</v>
      </c>
    </row>
    <row r="278" spans="1:15">
      <c r="A278" s="30" t="s">
        <v>1018</v>
      </c>
      <c r="C278" t="s">
        <v>9950</v>
      </c>
      <c r="D278" t="s">
        <v>9374</v>
      </c>
      <c r="E278" t="s">
        <v>9581</v>
      </c>
      <c r="F278" t="s">
        <v>9198</v>
      </c>
      <c r="H278" t="s">
        <v>9198</v>
      </c>
      <c r="I278" t="s">
        <v>376</v>
      </c>
      <c r="K278" t="s">
        <v>376</v>
      </c>
      <c r="N278" t="s">
        <v>9951</v>
      </c>
    </row>
    <row r="279" spans="1:15">
      <c r="A279" s="30"/>
    </row>
    <row r="280" spans="1:15">
      <c r="A280" s="30" t="s">
        <v>5968</v>
      </c>
      <c r="B280" t="s">
        <v>394</v>
      </c>
      <c r="C280" t="s">
        <v>5971</v>
      </c>
      <c r="D280" t="s">
        <v>390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392</v>
      </c>
      <c r="K280" t="s">
        <v>386</v>
      </c>
      <c r="L280" t="s">
        <v>395</v>
      </c>
      <c r="M280" t="s">
        <v>395</v>
      </c>
      <c r="N280" t="s">
        <v>394</v>
      </c>
      <c r="O280" t="s">
        <v>396</v>
      </c>
    </row>
    <row r="281" spans="1:15">
      <c r="A281" s="30" t="s">
        <v>6377</v>
      </c>
      <c r="B281" t="s">
        <v>9952</v>
      </c>
      <c r="C281" t="s">
        <v>9953</v>
      </c>
      <c r="D281" t="s">
        <v>9198</v>
      </c>
      <c r="E281" t="s">
        <v>9198</v>
      </c>
      <c r="F281" t="s">
        <v>9198</v>
      </c>
      <c r="H281" t="s">
        <v>9198</v>
      </c>
      <c r="I281" t="s">
        <v>376</v>
      </c>
      <c r="K281" t="s">
        <v>376</v>
      </c>
      <c r="N281" t="s">
        <v>9953</v>
      </c>
    </row>
    <row r="282" spans="1:15">
      <c r="A282" s="30"/>
    </row>
    <row r="283" spans="1:15">
      <c r="A283" s="30" t="s">
        <v>6377</v>
      </c>
      <c r="B283" t="s">
        <v>9954</v>
      </c>
      <c r="C283" t="s">
        <v>9955</v>
      </c>
      <c r="D283" t="s">
        <v>9374</v>
      </c>
      <c r="E283" t="s">
        <v>9956</v>
      </c>
      <c r="F283" t="s">
        <v>9198</v>
      </c>
      <c r="H283" t="s">
        <v>9198</v>
      </c>
      <c r="I283" t="s">
        <v>376</v>
      </c>
      <c r="K283" t="s">
        <v>376</v>
      </c>
      <c r="N283" t="s">
        <v>9957</v>
      </c>
    </row>
    <row r="284" spans="1:15">
      <c r="A284" s="30"/>
    </row>
    <row r="285" spans="1:15">
      <c r="A285" s="30" t="s">
        <v>6377</v>
      </c>
      <c r="B285" t="s">
        <v>9958</v>
      </c>
      <c r="C285" t="s">
        <v>9959</v>
      </c>
      <c r="D285" t="s">
        <v>9281</v>
      </c>
      <c r="E285" t="s">
        <v>9960</v>
      </c>
      <c r="F285" t="s">
        <v>9198</v>
      </c>
      <c r="H285" t="s">
        <v>9198</v>
      </c>
      <c r="I285" t="s">
        <v>376</v>
      </c>
      <c r="K285" t="s">
        <v>376</v>
      </c>
      <c r="N285" t="s">
        <v>9961</v>
      </c>
    </row>
    <row r="286" spans="1:15">
      <c r="A286" s="30"/>
    </row>
    <row r="287" spans="1:15">
      <c r="A287" s="30" t="s">
        <v>6377</v>
      </c>
      <c r="B287" t="s">
        <v>9962</v>
      </c>
      <c r="C287" t="s">
        <v>9963</v>
      </c>
      <c r="D287" t="s">
        <v>9281</v>
      </c>
      <c r="E287" t="s">
        <v>9964</v>
      </c>
      <c r="F287" t="s">
        <v>9198</v>
      </c>
      <c r="H287" t="s">
        <v>9198</v>
      </c>
      <c r="I287" t="s">
        <v>376</v>
      </c>
      <c r="K287" t="s">
        <v>376</v>
      </c>
      <c r="N287" t="s">
        <v>9965</v>
      </c>
    </row>
    <row r="288" spans="1:15">
      <c r="A288" s="30"/>
    </row>
    <row r="289" spans="1:14">
      <c r="A289" s="30" t="s">
        <v>6377</v>
      </c>
      <c r="B289" t="s">
        <v>9966</v>
      </c>
      <c r="C289" t="s">
        <v>9953</v>
      </c>
      <c r="D289" t="s">
        <v>9198</v>
      </c>
      <c r="E289" t="s">
        <v>9198</v>
      </c>
      <c r="F289" t="s">
        <v>9198</v>
      </c>
      <c r="H289" t="s">
        <v>9198</v>
      </c>
      <c r="I289" t="s">
        <v>376</v>
      </c>
      <c r="K289" t="s">
        <v>376</v>
      </c>
      <c r="N289" t="s">
        <v>9953</v>
      </c>
    </row>
    <row r="290" spans="1:14">
      <c r="A290" s="30"/>
    </row>
    <row r="291" spans="1:14">
      <c r="A291" s="30" t="s">
        <v>6377</v>
      </c>
      <c r="B291" t="s">
        <v>9967</v>
      </c>
      <c r="C291" t="s">
        <v>9968</v>
      </c>
      <c r="D291" t="s">
        <v>9198</v>
      </c>
      <c r="E291" t="s">
        <v>9198</v>
      </c>
      <c r="F291" t="s">
        <v>9198</v>
      </c>
      <c r="H291" t="s">
        <v>9198</v>
      </c>
      <c r="I291" t="s">
        <v>376</v>
      </c>
      <c r="K291" t="s">
        <v>376</v>
      </c>
      <c r="N291" t="s">
        <v>9968</v>
      </c>
    </row>
    <row r="292" spans="1:14">
      <c r="A292" s="30"/>
    </row>
    <row r="293" spans="1:14">
      <c r="A293" s="30" t="s">
        <v>6377</v>
      </c>
      <c r="B293" t="s">
        <v>6380</v>
      </c>
      <c r="C293" t="s">
        <v>9969</v>
      </c>
      <c r="D293" t="s">
        <v>9281</v>
      </c>
      <c r="E293" t="s">
        <v>9970</v>
      </c>
      <c r="F293" t="s">
        <v>9198</v>
      </c>
      <c r="H293" t="s">
        <v>9198</v>
      </c>
      <c r="I293" t="s">
        <v>376</v>
      </c>
      <c r="K293" t="s">
        <v>376</v>
      </c>
      <c r="N293" t="s">
        <v>9971</v>
      </c>
    </row>
    <row r="294" spans="1:14">
      <c r="A294" s="30"/>
    </row>
    <row r="295" spans="1:14">
      <c r="A295" s="30" t="s">
        <v>6377</v>
      </c>
      <c r="B295" t="s">
        <v>9972</v>
      </c>
      <c r="C295" t="s">
        <v>9973</v>
      </c>
      <c r="D295" t="s">
        <v>9281</v>
      </c>
      <c r="E295" t="s">
        <v>9974</v>
      </c>
      <c r="F295" t="s">
        <v>9198</v>
      </c>
      <c r="H295" t="s">
        <v>9198</v>
      </c>
      <c r="I295" t="s">
        <v>376</v>
      </c>
      <c r="K295" t="s">
        <v>376</v>
      </c>
      <c r="N295" t="s">
        <v>9975</v>
      </c>
    </row>
    <row r="296" spans="1:14">
      <c r="A296" s="30"/>
    </row>
    <row r="297" spans="1:14">
      <c r="A297" s="30" t="s">
        <v>6377</v>
      </c>
      <c r="B297" t="s">
        <v>9976</v>
      </c>
      <c r="C297" t="s">
        <v>9977</v>
      </c>
      <c r="D297" t="s">
        <v>9281</v>
      </c>
      <c r="E297" t="s">
        <v>9978</v>
      </c>
      <c r="F297" t="s">
        <v>9198</v>
      </c>
      <c r="H297" t="s">
        <v>9198</v>
      </c>
      <c r="I297" t="s">
        <v>376</v>
      </c>
      <c r="K297" t="s">
        <v>376</v>
      </c>
      <c r="N297" t="s">
        <v>9979</v>
      </c>
    </row>
    <row r="298" spans="1:14">
      <c r="A298" s="30"/>
    </row>
    <row r="299" spans="1:14">
      <c r="A299" s="30" t="s">
        <v>6377</v>
      </c>
      <c r="B299" t="s">
        <v>9980</v>
      </c>
      <c r="C299" t="s">
        <v>9950</v>
      </c>
      <c r="D299" t="s">
        <v>9374</v>
      </c>
      <c r="E299" t="s">
        <v>9581</v>
      </c>
      <c r="F299" t="s">
        <v>9198</v>
      </c>
      <c r="H299" t="s">
        <v>9198</v>
      </c>
      <c r="I299" t="s">
        <v>376</v>
      </c>
      <c r="K299" t="s">
        <v>376</v>
      </c>
      <c r="N299" t="s">
        <v>9951</v>
      </c>
    </row>
    <row r="300" spans="1:14">
      <c r="A300" s="30"/>
    </row>
    <row r="301" spans="1:14">
      <c r="A301" s="30" t="s">
        <v>6377</v>
      </c>
      <c r="B301" t="s">
        <v>9981</v>
      </c>
      <c r="C301" t="s">
        <v>9982</v>
      </c>
      <c r="D301" t="s">
        <v>9374</v>
      </c>
      <c r="E301" t="s">
        <v>9581</v>
      </c>
      <c r="F301" t="s">
        <v>9198</v>
      </c>
      <c r="H301" t="s">
        <v>9198</v>
      </c>
      <c r="I301" t="s">
        <v>376</v>
      </c>
      <c r="K301" t="s">
        <v>376</v>
      </c>
      <c r="N301" t="s">
        <v>9983</v>
      </c>
    </row>
    <row r="302" spans="1:14">
      <c r="A302" s="30"/>
    </row>
    <row r="303" spans="1:14">
      <c r="A303" s="30" t="s">
        <v>6377</v>
      </c>
      <c r="B303" t="s">
        <v>9984</v>
      </c>
      <c r="C303" t="s">
        <v>9605</v>
      </c>
      <c r="D303" t="s">
        <v>9281</v>
      </c>
      <c r="E303" t="s">
        <v>9587</v>
      </c>
      <c r="F303" t="s">
        <v>9198</v>
      </c>
      <c r="H303" t="s">
        <v>9198</v>
      </c>
      <c r="I303" t="s">
        <v>376</v>
      </c>
      <c r="K303" t="s">
        <v>376</v>
      </c>
      <c r="N303" t="s">
        <v>9985</v>
      </c>
    </row>
    <row r="304" spans="1:14">
      <c r="A304" s="30"/>
    </row>
    <row r="305" spans="1:14">
      <c r="A305" s="30" t="s">
        <v>6377</v>
      </c>
      <c r="B305" t="s">
        <v>9986</v>
      </c>
      <c r="C305" t="s">
        <v>9987</v>
      </c>
      <c r="D305" t="s">
        <v>9281</v>
      </c>
      <c r="E305" t="s">
        <v>9587</v>
      </c>
      <c r="F305" t="s">
        <v>9198</v>
      </c>
      <c r="H305" t="s">
        <v>9198</v>
      </c>
      <c r="I305" t="s">
        <v>376</v>
      </c>
      <c r="K305" t="s">
        <v>376</v>
      </c>
      <c r="N305" t="s">
        <v>9988</v>
      </c>
    </row>
    <row r="306" spans="1:14">
      <c r="A306" s="30"/>
    </row>
    <row r="307" spans="1:14">
      <c r="A307" s="30" t="s">
        <v>6377</v>
      </c>
      <c r="B307" t="s">
        <v>9989</v>
      </c>
      <c r="C307" t="s">
        <v>9982</v>
      </c>
      <c r="D307" t="s">
        <v>9374</v>
      </c>
      <c r="E307" t="s">
        <v>9581</v>
      </c>
      <c r="F307" t="s">
        <v>9198</v>
      </c>
      <c r="H307" t="s">
        <v>9198</v>
      </c>
      <c r="I307" t="s">
        <v>376</v>
      </c>
      <c r="K307" t="s">
        <v>376</v>
      </c>
      <c r="N307" t="s">
        <v>9983</v>
      </c>
    </row>
    <row r="308" spans="1:14">
      <c r="A308" s="30"/>
    </row>
    <row r="309" spans="1:14">
      <c r="A309" s="30" t="s">
        <v>6377</v>
      </c>
      <c r="B309" t="s">
        <v>9990</v>
      </c>
      <c r="C309" t="s">
        <v>9987</v>
      </c>
      <c r="D309" t="s">
        <v>9281</v>
      </c>
      <c r="E309" t="s">
        <v>9587</v>
      </c>
      <c r="F309" t="s">
        <v>9198</v>
      </c>
      <c r="H309" t="s">
        <v>9198</v>
      </c>
      <c r="I309" t="s">
        <v>376</v>
      </c>
      <c r="K309" t="s">
        <v>376</v>
      </c>
      <c r="N309" t="s">
        <v>9988</v>
      </c>
    </row>
    <row r="310" spans="1:14">
      <c r="A310" s="30"/>
    </row>
    <row r="311" spans="1:14">
      <c r="A311" s="30" t="s">
        <v>6377</v>
      </c>
      <c r="B311" t="s">
        <v>9991</v>
      </c>
      <c r="C311" t="s">
        <v>9992</v>
      </c>
      <c r="D311" t="s">
        <v>9374</v>
      </c>
      <c r="E311" t="s">
        <v>9581</v>
      </c>
      <c r="F311" t="s">
        <v>9198</v>
      </c>
      <c r="H311" t="s">
        <v>9198</v>
      </c>
      <c r="I311" t="s">
        <v>376</v>
      </c>
      <c r="K311" t="s">
        <v>376</v>
      </c>
      <c r="N311" t="s">
        <v>9993</v>
      </c>
    </row>
    <row r="312" spans="1:14">
      <c r="A312" s="30"/>
    </row>
    <row r="313" spans="1:14">
      <c r="A313" s="30" t="s">
        <v>6377</v>
      </c>
      <c r="B313" t="s">
        <v>9994</v>
      </c>
      <c r="C313" t="s">
        <v>9995</v>
      </c>
      <c r="D313" t="s">
        <v>9374</v>
      </c>
      <c r="E313" t="s">
        <v>9996</v>
      </c>
      <c r="F313" t="s">
        <v>9198</v>
      </c>
      <c r="H313" t="s">
        <v>9198</v>
      </c>
      <c r="I313" t="s">
        <v>376</v>
      </c>
      <c r="K313" t="s">
        <v>376</v>
      </c>
      <c r="N313" t="s">
        <v>9997</v>
      </c>
    </row>
    <row r="314" spans="1:14">
      <c r="A314" s="30"/>
    </row>
    <row r="315" spans="1:14">
      <c r="A315" s="30" t="s">
        <v>6377</v>
      </c>
      <c r="B315" t="s">
        <v>9998</v>
      </c>
      <c r="C315" t="s">
        <v>9999</v>
      </c>
      <c r="D315" t="s">
        <v>9281</v>
      </c>
      <c r="E315" t="s">
        <v>10000</v>
      </c>
      <c r="F315" t="s">
        <v>9198</v>
      </c>
      <c r="H315" t="s">
        <v>9198</v>
      </c>
      <c r="I315" t="s">
        <v>376</v>
      </c>
      <c r="K315" t="s">
        <v>376</v>
      </c>
      <c r="N315" t="s">
        <v>10001</v>
      </c>
    </row>
    <row r="316" spans="1:14">
      <c r="A316" s="30"/>
    </row>
    <row r="317" spans="1:14">
      <c r="A317" s="30" t="s">
        <v>6377</v>
      </c>
      <c r="B317" t="s">
        <v>10002</v>
      </c>
      <c r="C317" t="s">
        <v>10003</v>
      </c>
      <c r="D317" t="s">
        <v>9281</v>
      </c>
      <c r="E317" t="s">
        <v>10000</v>
      </c>
      <c r="F317" t="s">
        <v>9198</v>
      </c>
      <c r="H317" t="s">
        <v>9198</v>
      </c>
      <c r="I317" t="s">
        <v>376</v>
      </c>
      <c r="K317" t="s">
        <v>376</v>
      </c>
      <c r="N317" t="s">
        <v>10004</v>
      </c>
    </row>
    <row r="318" spans="1:14">
      <c r="A318" s="30"/>
    </row>
    <row r="319" spans="1:14">
      <c r="A319" s="30" t="s">
        <v>6377</v>
      </c>
      <c r="B319" t="s">
        <v>10005</v>
      </c>
      <c r="C319" t="s">
        <v>10003</v>
      </c>
      <c r="D319" t="s">
        <v>9281</v>
      </c>
      <c r="E319" t="s">
        <v>10000</v>
      </c>
      <c r="F319" t="s">
        <v>9198</v>
      </c>
      <c r="H319" t="s">
        <v>9198</v>
      </c>
      <c r="I319" t="s">
        <v>376</v>
      </c>
      <c r="K319" t="s">
        <v>376</v>
      </c>
      <c r="N319" t="s">
        <v>10004</v>
      </c>
    </row>
    <row r="320" spans="1:14">
      <c r="A320" s="30"/>
    </row>
    <row r="321" spans="1:15">
      <c r="A321" s="30" t="s">
        <v>6377</v>
      </c>
      <c r="B321" t="s">
        <v>10006</v>
      </c>
      <c r="C321" t="s">
        <v>10007</v>
      </c>
      <c r="D321" t="s">
        <v>9374</v>
      </c>
      <c r="E321" t="s">
        <v>9996</v>
      </c>
      <c r="F321" t="s">
        <v>9198</v>
      </c>
      <c r="H321" t="s">
        <v>9198</v>
      </c>
      <c r="I321" t="s">
        <v>376</v>
      </c>
      <c r="K321" t="s">
        <v>376</v>
      </c>
      <c r="N321" t="s">
        <v>10008</v>
      </c>
    </row>
    <row r="322" spans="1:15">
      <c r="A322" s="30"/>
    </row>
    <row r="323" spans="1:15">
      <c r="A323" s="30" t="s">
        <v>6377</v>
      </c>
      <c r="B323" t="s">
        <v>10009</v>
      </c>
      <c r="C323" t="s">
        <v>10010</v>
      </c>
      <c r="D323" t="s">
        <v>9374</v>
      </c>
      <c r="E323" t="s">
        <v>9996</v>
      </c>
      <c r="F323" t="s">
        <v>9198</v>
      </c>
      <c r="H323" t="s">
        <v>9198</v>
      </c>
      <c r="I323" t="s">
        <v>376</v>
      </c>
      <c r="K323" t="s">
        <v>376</v>
      </c>
      <c r="N323" t="s">
        <v>10011</v>
      </c>
    </row>
    <row r="324" spans="1:15">
      <c r="A324" s="30"/>
    </row>
    <row r="325" spans="1:15">
      <c r="A325" s="30" t="s">
        <v>6377</v>
      </c>
      <c r="B325" t="s">
        <v>10012</v>
      </c>
      <c r="C325" t="s">
        <v>9995</v>
      </c>
      <c r="D325" t="s">
        <v>9374</v>
      </c>
      <c r="E325" t="s">
        <v>9996</v>
      </c>
      <c r="F325" t="s">
        <v>9198</v>
      </c>
      <c r="H325" t="s">
        <v>9198</v>
      </c>
      <c r="I325" t="s">
        <v>376</v>
      </c>
      <c r="K325" t="s">
        <v>376</v>
      </c>
      <c r="N325" t="s">
        <v>9997</v>
      </c>
    </row>
    <row r="326" spans="1:15">
      <c r="A326" s="30"/>
    </row>
    <row r="327" spans="1:15">
      <c r="A327" s="30" t="s">
        <v>6377</v>
      </c>
      <c r="B327" t="s">
        <v>10013</v>
      </c>
      <c r="C327" t="s">
        <v>10014</v>
      </c>
      <c r="D327" t="s">
        <v>9198</v>
      </c>
      <c r="E327" t="s">
        <v>9198</v>
      </c>
      <c r="F327" t="s">
        <v>9198</v>
      </c>
      <c r="H327" t="s">
        <v>9198</v>
      </c>
      <c r="I327" t="s">
        <v>376</v>
      </c>
      <c r="K327" t="s">
        <v>376</v>
      </c>
      <c r="N327" t="s">
        <v>10014</v>
      </c>
    </row>
    <row r="328" spans="1:15">
      <c r="A328" s="30"/>
    </row>
    <row r="329" spans="1:15">
      <c r="A329" s="30" t="s">
        <v>5968</v>
      </c>
      <c r="B329" t="s">
        <v>394</v>
      </c>
      <c r="C329" t="s">
        <v>5971</v>
      </c>
      <c r="D329" t="s">
        <v>390</v>
      </c>
      <c r="E329" t="s">
        <v>390</v>
      </c>
      <c r="F329" t="s">
        <v>391</v>
      </c>
      <c r="G329" t="s">
        <v>392</v>
      </c>
      <c r="H329" t="s">
        <v>393</v>
      </c>
      <c r="I329" t="s">
        <v>394</v>
      </c>
      <c r="J329" t="s">
        <v>392</v>
      </c>
      <c r="K329" t="s">
        <v>386</v>
      </c>
      <c r="L329" t="s">
        <v>395</v>
      </c>
      <c r="M329" t="s">
        <v>395</v>
      </c>
      <c r="N329" t="s">
        <v>394</v>
      </c>
      <c r="O329" t="s">
        <v>396</v>
      </c>
    </row>
    <row r="330" spans="1:15">
      <c r="A330" s="30"/>
    </row>
    <row r="331" spans="1:15">
      <c r="A331" s="30" t="s">
        <v>5950</v>
      </c>
      <c r="B331" t="s">
        <v>5951</v>
      </c>
      <c r="C331" t="s">
        <v>5952</v>
      </c>
      <c r="E331" t="s">
        <v>336</v>
      </c>
      <c r="F331" t="s">
        <v>9719</v>
      </c>
      <c r="G331" t="s">
        <v>338</v>
      </c>
      <c r="H331" s="13">
        <v>45681</v>
      </c>
      <c r="I331" t="s">
        <v>792</v>
      </c>
    </row>
    <row r="332" spans="1:15">
      <c r="A332" s="30"/>
      <c r="E332" t="s">
        <v>340</v>
      </c>
      <c r="F332" t="s">
        <v>341</v>
      </c>
      <c r="I332" t="s">
        <v>342</v>
      </c>
      <c r="J332" t="s">
        <v>343</v>
      </c>
      <c r="N332" t="s">
        <v>344</v>
      </c>
    </row>
    <row r="333" spans="1:15">
      <c r="A333" s="30"/>
      <c r="C333" t="s">
        <v>354</v>
      </c>
      <c r="D333" t="s">
        <v>347</v>
      </c>
      <c r="E333" t="s">
        <v>347</v>
      </c>
      <c r="F333" t="s">
        <v>348</v>
      </c>
      <c r="G333" t="s">
        <v>349</v>
      </c>
      <c r="H333" t="s">
        <v>350</v>
      </c>
      <c r="I333" t="s">
        <v>351</v>
      </c>
      <c r="J333" t="s">
        <v>349</v>
      </c>
      <c r="K333" t="s">
        <v>351</v>
      </c>
      <c r="L333" t="s">
        <v>352</v>
      </c>
      <c r="M333" t="s">
        <v>353</v>
      </c>
      <c r="N333" t="s">
        <v>354</v>
      </c>
    </row>
    <row r="334" spans="1:15">
      <c r="A334" s="30"/>
      <c r="C334" t="s">
        <v>355</v>
      </c>
      <c r="D334" t="s">
        <v>356</v>
      </c>
      <c r="E334" t="s">
        <v>357</v>
      </c>
      <c r="F334" t="s">
        <v>358</v>
      </c>
      <c r="H334" t="s">
        <v>359</v>
      </c>
      <c r="I334" t="s">
        <v>360</v>
      </c>
      <c r="K334" t="s">
        <v>361</v>
      </c>
      <c r="L334" t="s">
        <v>362</v>
      </c>
      <c r="M334" t="s">
        <v>362</v>
      </c>
      <c r="N334" t="s">
        <v>363</v>
      </c>
      <c r="O334" t="s">
        <v>364</v>
      </c>
    </row>
    <row r="335" spans="1:15">
      <c r="A335" s="30" t="s">
        <v>365</v>
      </c>
      <c r="B335" t="s">
        <v>5963</v>
      </c>
      <c r="C335" t="s">
        <v>368</v>
      </c>
      <c r="D335" t="s">
        <v>369</v>
      </c>
      <c r="E335" t="s">
        <v>370</v>
      </c>
      <c r="F335" t="s">
        <v>368</v>
      </c>
      <c r="H335" t="s">
        <v>368</v>
      </c>
      <c r="I335" t="s">
        <v>368</v>
      </c>
      <c r="K335" t="s">
        <v>368</v>
      </c>
    </row>
    <row r="336" spans="1:15">
      <c r="A336" s="30"/>
    </row>
    <row r="337" spans="1:15">
      <c r="A337" s="30" t="s">
        <v>6377</v>
      </c>
      <c r="C337" t="s">
        <v>10015</v>
      </c>
      <c r="D337" t="s">
        <v>10016</v>
      </c>
      <c r="E337" t="s">
        <v>10017</v>
      </c>
      <c r="F337" t="s">
        <v>9198</v>
      </c>
      <c r="H337" t="s">
        <v>9198</v>
      </c>
      <c r="I337" t="s">
        <v>376</v>
      </c>
      <c r="K337" t="s">
        <v>376</v>
      </c>
      <c r="N337" t="s">
        <v>10018</v>
      </c>
    </row>
    <row r="338" spans="1:15">
      <c r="A338" s="30"/>
    </row>
    <row r="339" spans="1:15">
      <c r="A339" s="30" t="s">
        <v>5968</v>
      </c>
      <c r="B339" t="s">
        <v>394</v>
      </c>
      <c r="C339" t="s">
        <v>5971</v>
      </c>
      <c r="D339" t="s">
        <v>390</v>
      </c>
      <c r="E339" t="s">
        <v>390</v>
      </c>
      <c r="F339" t="s">
        <v>391</v>
      </c>
      <c r="G339" t="s">
        <v>392</v>
      </c>
      <c r="H339" t="s">
        <v>393</v>
      </c>
      <c r="I339" t="s">
        <v>394</v>
      </c>
      <c r="J339" t="s">
        <v>392</v>
      </c>
      <c r="K339" t="s">
        <v>386</v>
      </c>
      <c r="L339" t="s">
        <v>395</v>
      </c>
      <c r="M339" t="s">
        <v>395</v>
      </c>
      <c r="N339" t="s">
        <v>394</v>
      </c>
      <c r="O339" t="s">
        <v>396</v>
      </c>
    </row>
    <row r="340" spans="1:15">
      <c r="A340" s="30" t="s">
        <v>6398</v>
      </c>
      <c r="B340" t="s">
        <v>6425</v>
      </c>
      <c r="C340" t="s">
        <v>10019</v>
      </c>
      <c r="D340" t="s">
        <v>9281</v>
      </c>
      <c r="E340" t="s">
        <v>10020</v>
      </c>
      <c r="F340" t="s">
        <v>9198</v>
      </c>
      <c r="H340" t="s">
        <v>9198</v>
      </c>
      <c r="I340" t="s">
        <v>376</v>
      </c>
      <c r="K340" t="s">
        <v>376</v>
      </c>
      <c r="N340" t="s">
        <v>10021</v>
      </c>
    </row>
    <row r="341" spans="1:15">
      <c r="A341" s="30"/>
    </row>
    <row r="342" spans="1:15">
      <c r="A342" s="30" t="s">
        <v>6398</v>
      </c>
      <c r="B342" t="s">
        <v>6278</v>
      </c>
      <c r="C342" t="s">
        <v>10022</v>
      </c>
      <c r="D342" t="s">
        <v>9198</v>
      </c>
      <c r="E342" t="s">
        <v>9198</v>
      </c>
      <c r="F342" t="s">
        <v>9198</v>
      </c>
      <c r="H342" t="s">
        <v>9198</v>
      </c>
      <c r="I342" t="s">
        <v>376</v>
      </c>
      <c r="K342" t="s">
        <v>376</v>
      </c>
      <c r="N342" t="s">
        <v>10022</v>
      </c>
    </row>
    <row r="343" spans="1:15">
      <c r="A343" s="30"/>
    </row>
    <row r="344" spans="1:15">
      <c r="A344" s="30" t="s">
        <v>6398</v>
      </c>
      <c r="B344" t="s">
        <v>6428</v>
      </c>
      <c r="C344" t="s">
        <v>10023</v>
      </c>
      <c r="D344" t="s">
        <v>9198</v>
      </c>
      <c r="E344" t="s">
        <v>9198</v>
      </c>
      <c r="F344" t="s">
        <v>9198</v>
      </c>
      <c r="H344" t="s">
        <v>9198</v>
      </c>
      <c r="I344" t="s">
        <v>376</v>
      </c>
      <c r="K344" t="s">
        <v>376</v>
      </c>
      <c r="N344" t="s">
        <v>10023</v>
      </c>
    </row>
    <row r="345" spans="1:15">
      <c r="A345" s="30"/>
    </row>
    <row r="346" spans="1:15">
      <c r="A346" s="30" t="s">
        <v>6398</v>
      </c>
      <c r="B346" t="s">
        <v>6399</v>
      </c>
      <c r="C346" t="s">
        <v>10024</v>
      </c>
      <c r="D346" t="s">
        <v>9198</v>
      </c>
      <c r="E346" t="s">
        <v>9198</v>
      </c>
      <c r="F346" t="s">
        <v>9198</v>
      </c>
      <c r="H346" t="s">
        <v>9198</v>
      </c>
      <c r="I346" t="s">
        <v>376</v>
      </c>
      <c r="K346" t="s">
        <v>376</v>
      </c>
      <c r="N346" t="s">
        <v>10024</v>
      </c>
    </row>
    <row r="347" spans="1:15">
      <c r="A347" s="30"/>
    </row>
    <row r="348" spans="1:15">
      <c r="A348" s="30" t="s">
        <v>6398</v>
      </c>
      <c r="B348" t="s">
        <v>9671</v>
      </c>
      <c r="C348" t="s">
        <v>10025</v>
      </c>
      <c r="D348" t="s">
        <v>9198</v>
      </c>
      <c r="E348" t="s">
        <v>9198</v>
      </c>
      <c r="F348" t="s">
        <v>9198</v>
      </c>
      <c r="H348" t="s">
        <v>9198</v>
      </c>
      <c r="I348" t="s">
        <v>376</v>
      </c>
      <c r="K348" t="s">
        <v>376</v>
      </c>
      <c r="N348" t="s">
        <v>10025</v>
      </c>
    </row>
    <row r="349" spans="1:15">
      <c r="A349" s="30"/>
    </row>
    <row r="350" spans="1:15">
      <c r="A350" s="30" t="s">
        <v>6398</v>
      </c>
      <c r="B350" t="s">
        <v>6401</v>
      </c>
      <c r="C350" t="s">
        <v>9583</v>
      </c>
      <c r="D350" t="s">
        <v>9198</v>
      </c>
      <c r="E350" t="s">
        <v>9198</v>
      </c>
      <c r="F350" t="s">
        <v>9198</v>
      </c>
      <c r="H350" t="s">
        <v>9198</v>
      </c>
      <c r="I350" t="s">
        <v>376</v>
      </c>
      <c r="K350" t="s">
        <v>376</v>
      </c>
      <c r="N350" t="s">
        <v>9583</v>
      </c>
    </row>
    <row r="351" spans="1:15">
      <c r="A351" s="30"/>
    </row>
    <row r="352" spans="1:15">
      <c r="A352" s="30" t="s">
        <v>6398</v>
      </c>
      <c r="B352" t="s">
        <v>6403</v>
      </c>
      <c r="C352" t="s">
        <v>10026</v>
      </c>
      <c r="D352" t="s">
        <v>9198</v>
      </c>
      <c r="E352" t="s">
        <v>9198</v>
      </c>
      <c r="F352" t="s">
        <v>9198</v>
      </c>
      <c r="H352" t="s">
        <v>9198</v>
      </c>
      <c r="I352" t="s">
        <v>376</v>
      </c>
      <c r="K352" t="s">
        <v>376</v>
      </c>
      <c r="N352" t="s">
        <v>10026</v>
      </c>
    </row>
    <row r="353" spans="1:15">
      <c r="A353" s="30"/>
    </row>
    <row r="354" spans="1:15">
      <c r="A354" s="30" t="s">
        <v>6398</v>
      </c>
      <c r="B354" t="s">
        <v>6405</v>
      </c>
      <c r="C354" t="s">
        <v>10027</v>
      </c>
      <c r="D354" t="s">
        <v>9198</v>
      </c>
      <c r="E354" t="s">
        <v>9198</v>
      </c>
      <c r="F354" t="s">
        <v>9198</v>
      </c>
      <c r="H354" t="s">
        <v>9198</v>
      </c>
      <c r="I354" t="s">
        <v>376</v>
      </c>
      <c r="K354" t="s">
        <v>376</v>
      </c>
      <c r="N354" t="s">
        <v>10027</v>
      </c>
    </row>
    <row r="355" spans="1:15">
      <c r="A355" s="30"/>
    </row>
    <row r="356" spans="1:15">
      <c r="A356" s="30" t="s">
        <v>5968</v>
      </c>
      <c r="B356" t="s">
        <v>394</v>
      </c>
      <c r="C356" t="s">
        <v>5971</v>
      </c>
      <c r="D356" t="s">
        <v>390</v>
      </c>
      <c r="E356" t="s">
        <v>390</v>
      </c>
      <c r="F356" t="s">
        <v>391</v>
      </c>
      <c r="G356" t="s">
        <v>392</v>
      </c>
      <c r="H356" t="s">
        <v>393</v>
      </c>
      <c r="I356" t="s">
        <v>394</v>
      </c>
      <c r="J356" t="s">
        <v>392</v>
      </c>
      <c r="K356" t="s">
        <v>386</v>
      </c>
      <c r="L356" t="s">
        <v>395</v>
      </c>
      <c r="M356" t="s">
        <v>395</v>
      </c>
      <c r="N356" t="s">
        <v>394</v>
      </c>
      <c r="O356" t="s">
        <v>396</v>
      </c>
    </row>
    <row r="357" spans="1:15">
      <c r="A357" s="30" t="s">
        <v>6398</v>
      </c>
      <c r="C357" t="s">
        <v>10028</v>
      </c>
      <c r="D357" t="s">
        <v>9281</v>
      </c>
      <c r="E357" t="s">
        <v>10020</v>
      </c>
      <c r="F357" t="s">
        <v>9198</v>
      </c>
      <c r="H357" t="s">
        <v>9198</v>
      </c>
      <c r="I357" t="s">
        <v>376</v>
      </c>
      <c r="K357" t="s">
        <v>376</v>
      </c>
      <c r="N357" t="s">
        <v>10029</v>
      </c>
    </row>
    <row r="358" spans="1:15">
      <c r="A358" s="30"/>
    </row>
    <row r="359" spans="1:15">
      <c r="A359" s="30" t="s">
        <v>5968</v>
      </c>
      <c r="B359" t="s">
        <v>394</v>
      </c>
      <c r="C359" t="s">
        <v>5971</v>
      </c>
      <c r="D359" t="s">
        <v>390</v>
      </c>
      <c r="E359" t="s">
        <v>390</v>
      </c>
      <c r="F359" t="s">
        <v>391</v>
      </c>
      <c r="G359" t="s">
        <v>392</v>
      </c>
      <c r="H359" t="s">
        <v>393</v>
      </c>
      <c r="I359" t="s">
        <v>394</v>
      </c>
      <c r="J359" t="s">
        <v>392</v>
      </c>
      <c r="K359" t="s">
        <v>386</v>
      </c>
      <c r="L359" t="s">
        <v>395</v>
      </c>
      <c r="M359" t="s">
        <v>395</v>
      </c>
      <c r="N359" t="s">
        <v>394</v>
      </c>
      <c r="O359" t="s">
        <v>396</v>
      </c>
    </row>
    <row r="360" spans="1:15">
      <c r="A360" s="30" t="s">
        <v>6409</v>
      </c>
      <c r="B360" t="s">
        <v>10030</v>
      </c>
      <c r="C360" t="s">
        <v>10031</v>
      </c>
      <c r="D360" t="s">
        <v>9374</v>
      </c>
      <c r="E360" t="s">
        <v>10032</v>
      </c>
      <c r="F360" t="s">
        <v>9198</v>
      </c>
      <c r="H360" t="s">
        <v>9198</v>
      </c>
      <c r="I360" t="s">
        <v>376</v>
      </c>
      <c r="K360" t="s">
        <v>376</v>
      </c>
      <c r="N360" t="s">
        <v>10033</v>
      </c>
    </row>
    <row r="361" spans="1:15">
      <c r="A361" s="30"/>
    </row>
    <row r="362" spans="1:15">
      <c r="A362" s="30" t="s">
        <v>6409</v>
      </c>
      <c r="B362" t="s">
        <v>10034</v>
      </c>
      <c r="C362" t="s">
        <v>9950</v>
      </c>
      <c r="D362" t="s">
        <v>9374</v>
      </c>
      <c r="E362" t="s">
        <v>9581</v>
      </c>
      <c r="F362" t="s">
        <v>9198</v>
      </c>
      <c r="H362" t="s">
        <v>9198</v>
      </c>
      <c r="I362" t="s">
        <v>376</v>
      </c>
      <c r="K362" t="s">
        <v>376</v>
      </c>
      <c r="N362" t="s">
        <v>9951</v>
      </c>
    </row>
    <row r="363" spans="1:15">
      <c r="A363" s="30"/>
    </row>
    <row r="364" spans="1:15">
      <c r="A364" s="30" t="s">
        <v>5968</v>
      </c>
      <c r="B364" t="s">
        <v>394</v>
      </c>
      <c r="C364" t="s">
        <v>5971</v>
      </c>
      <c r="D364" t="s">
        <v>390</v>
      </c>
      <c r="E364" t="s">
        <v>390</v>
      </c>
      <c r="F364" t="s">
        <v>391</v>
      </c>
      <c r="G364" t="s">
        <v>392</v>
      </c>
      <c r="H364" t="s">
        <v>393</v>
      </c>
      <c r="I364" t="s">
        <v>394</v>
      </c>
      <c r="J364" t="s">
        <v>392</v>
      </c>
      <c r="K364" t="s">
        <v>386</v>
      </c>
      <c r="L364" t="s">
        <v>395</v>
      </c>
      <c r="M364" t="s">
        <v>395</v>
      </c>
      <c r="N364" t="s">
        <v>394</v>
      </c>
      <c r="O364" t="s">
        <v>396</v>
      </c>
    </row>
    <row r="365" spans="1:15">
      <c r="A365" s="30" t="s">
        <v>6409</v>
      </c>
      <c r="C365" t="s">
        <v>10035</v>
      </c>
      <c r="D365" t="s">
        <v>9505</v>
      </c>
      <c r="E365" t="s">
        <v>10036</v>
      </c>
      <c r="F365" t="s">
        <v>9198</v>
      </c>
      <c r="H365" t="s">
        <v>9198</v>
      </c>
      <c r="I365" t="s">
        <v>376</v>
      </c>
      <c r="K365" t="s">
        <v>376</v>
      </c>
      <c r="N365" t="s">
        <v>10037</v>
      </c>
    </row>
    <row r="366" spans="1:15">
      <c r="A366" s="30"/>
    </row>
    <row r="367" spans="1:15">
      <c r="A367" s="30" t="s">
        <v>5968</v>
      </c>
      <c r="B367" t="s">
        <v>394</v>
      </c>
      <c r="C367" t="s">
        <v>5971</v>
      </c>
      <c r="D367" t="s">
        <v>390</v>
      </c>
      <c r="E367" t="s">
        <v>390</v>
      </c>
      <c r="F367" t="s">
        <v>391</v>
      </c>
      <c r="G367" t="s">
        <v>392</v>
      </c>
      <c r="H367" t="s">
        <v>393</v>
      </c>
      <c r="I367" t="s">
        <v>394</v>
      </c>
      <c r="J367" t="s">
        <v>392</v>
      </c>
      <c r="K367" t="s">
        <v>386</v>
      </c>
      <c r="L367" t="s">
        <v>395</v>
      </c>
      <c r="M367" t="s">
        <v>395</v>
      </c>
      <c r="N367" t="s">
        <v>394</v>
      </c>
      <c r="O367" t="s">
        <v>396</v>
      </c>
    </row>
    <row r="368" spans="1:15">
      <c r="A368" s="30" t="s">
        <v>6457</v>
      </c>
      <c r="B368" t="s">
        <v>394</v>
      </c>
      <c r="C368" t="s">
        <v>5971</v>
      </c>
      <c r="D368" t="s">
        <v>390</v>
      </c>
      <c r="E368" t="s">
        <v>390</v>
      </c>
      <c r="F368" t="s">
        <v>391</v>
      </c>
      <c r="G368" t="s">
        <v>392</v>
      </c>
      <c r="H368" t="s">
        <v>393</v>
      </c>
      <c r="I368" t="s">
        <v>394</v>
      </c>
      <c r="J368" t="s">
        <v>392</v>
      </c>
      <c r="K368" t="s">
        <v>386</v>
      </c>
      <c r="L368" t="s">
        <v>395</v>
      </c>
      <c r="M368" t="s">
        <v>395</v>
      </c>
      <c r="N368" t="s">
        <v>394</v>
      </c>
      <c r="O368" t="s">
        <v>396</v>
      </c>
    </row>
    <row r="369" spans="1:15">
      <c r="A369" s="30"/>
      <c r="C369" t="s">
        <v>10038</v>
      </c>
      <c r="D369" t="s">
        <v>10039</v>
      </c>
      <c r="E369" t="s">
        <v>10040</v>
      </c>
      <c r="F369" t="s">
        <v>9198</v>
      </c>
      <c r="H369" t="s">
        <v>9198</v>
      </c>
      <c r="I369" t="s">
        <v>10041</v>
      </c>
      <c r="K369" t="s">
        <v>10042</v>
      </c>
      <c r="N369" t="s">
        <v>10043</v>
      </c>
    </row>
    <row r="370" spans="1:15">
      <c r="A370" s="30"/>
    </row>
    <row r="371" spans="1:15">
      <c r="A371" s="30" t="s">
        <v>5968</v>
      </c>
      <c r="B371" t="s">
        <v>394</v>
      </c>
      <c r="C371" t="s">
        <v>5971</v>
      </c>
      <c r="D371" t="s">
        <v>390</v>
      </c>
      <c r="E371" t="s">
        <v>390</v>
      </c>
      <c r="F371" t="s">
        <v>391</v>
      </c>
      <c r="G371" t="s">
        <v>392</v>
      </c>
      <c r="H371" t="s">
        <v>393</v>
      </c>
      <c r="I371" t="s">
        <v>394</v>
      </c>
      <c r="J371" t="s">
        <v>392</v>
      </c>
      <c r="K371" t="s">
        <v>386</v>
      </c>
      <c r="L371" t="s">
        <v>395</v>
      </c>
      <c r="M371" t="s">
        <v>395</v>
      </c>
      <c r="N371" t="s">
        <v>394</v>
      </c>
      <c r="O371" t="s">
        <v>396</v>
      </c>
    </row>
    <row r="372" spans="1:15">
      <c r="A372" s="51" t="s">
        <v>5968</v>
      </c>
      <c r="B372" t="s">
        <v>394</v>
      </c>
      <c r="C372" t="s">
        <v>5971</v>
      </c>
      <c r="D372" t="s">
        <v>390</v>
      </c>
      <c r="E372" t="s">
        <v>390</v>
      </c>
      <c r="F372" t="s">
        <v>391</v>
      </c>
      <c r="G372" t="s">
        <v>392</v>
      </c>
      <c r="H372" t="s">
        <v>393</v>
      </c>
      <c r="I372" t="s">
        <v>394</v>
      </c>
      <c r="J372" t="s">
        <v>392</v>
      </c>
      <c r="K372" t="s">
        <v>386</v>
      </c>
      <c r="L372" t="s">
        <v>395</v>
      </c>
      <c r="M372" t="s">
        <v>395</v>
      </c>
      <c r="N372" t="s">
        <v>394</v>
      </c>
      <c r="O372" t="s">
        <v>396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012F-79D0-4F6B-92B5-B1650ABCDB65}">
  <dimension ref="A1:N248"/>
  <sheetViews>
    <sheetView workbookViewId="0">
      <selection activeCell="B19" sqref="B19"/>
    </sheetView>
  </sheetViews>
  <sheetFormatPr defaultRowHeight="14.4"/>
  <cols>
    <col min="1" max="1" width="29.6640625" bestFit="1" customWidth="1"/>
    <col min="2" max="2" width="22.88671875" bestFit="1" customWidth="1"/>
    <col min="3" max="3" width="20.33203125" bestFit="1" customWidth="1"/>
    <col min="4" max="5" width="12" bestFit="1" customWidth="1"/>
    <col min="6" max="6" width="19.33203125" bestFit="1" customWidth="1"/>
    <col min="7" max="7" width="5" bestFit="1" customWidth="1"/>
    <col min="8" max="8" width="18.33203125" bestFit="1" customWidth="1"/>
    <col min="9" max="9" width="17.33203125" bestFit="1" customWidth="1"/>
    <col min="10" max="10" width="5" bestFit="1" customWidth="1"/>
    <col min="11" max="11" width="17.33203125" bestFit="1" customWidth="1"/>
    <col min="12" max="12" width="4.5546875" bestFit="1" customWidth="1"/>
    <col min="13" max="13" width="21.44140625" bestFit="1" customWidth="1"/>
    <col min="14" max="14" width="8.88671875" bestFit="1" customWidth="1"/>
  </cols>
  <sheetData>
    <row r="1" spans="1:14">
      <c r="A1" s="30" t="s">
        <v>5950</v>
      </c>
      <c r="B1" t="s">
        <v>9172</v>
      </c>
      <c r="C1" t="s">
        <v>9485</v>
      </c>
      <c r="E1" t="s">
        <v>336</v>
      </c>
      <c r="F1" t="s">
        <v>9486</v>
      </c>
      <c r="G1" t="s">
        <v>338</v>
      </c>
      <c r="H1" s="13">
        <v>45621</v>
      </c>
      <c r="I1" t="s">
        <v>339</v>
      </c>
    </row>
    <row r="2" spans="1:14">
      <c r="A2" s="30"/>
      <c r="E2" t="s">
        <v>340</v>
      </c>
      <c r="F2" t="s">
        <v>341</v>
      </c>
      <c r="I2" t="s">
        <v>342</v>
      </c>
      <c r="J2" t="s">
        <v>343</v>
      </c>
      <c r="M2" t="s">
        <v>344</v>
      </c>
    </row>
    <row r="3" spans="1:14">
      <c r="A3" s="30"/>
      <c r="C3" t="s">
        <v>354</v>
      </c>
      <c r="D3" t="s">
        <v>347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349</v>
      </c>
      <c r="K3" t="s">
        <v>351</v>
      </c>
      <c r="L3" t="s">
        <v>352</v>
      </c>
      <c r="M3" t="s">
        <v>5959</v>
      </c>
    </row>
    <row r="4" spans="1:14">
      <c r="A4" s="30"/>
      <c r="C4" t="s">
        <v>355</v>
      </c>
      <c r="D4" t="s">
        <v>356</v>
      </c>
      <c r="E4" t="s">
        <v>357</v>
      </c>
      <c r="F4" t="s">
        <v>358</v>
      </c>
      <c r="H4" t="s">
        <v>359</v>
      </c>
      <c r="I4" t="s">
        <v>360</v>
      </c>
      <c r="K4" t="s">
        <v>361</v>
      </c>
      <c r="L4" t="s">
        <v>362</v>
      </c>
      <c r="M4" t="s">
        <v>5962</v>
      </c>
      <c r="N4" t="s">
        <v>364</v>
      </c>
    </row>
    <row r="5" spans="1:14">
      <c r="A5" s="30" t="s">
        <v>365</v>
      </c>
      <c r="B5" t="s">
        <v>5963</v>
      </c>
      <c r="C5" t="s">
        <v>368</v>
      </c>
      <c r="D5" t="s">
        <v>369</v>
      </c>
      <c r="E5" t="s">
        <v>370</v>
      </c>
      <c r="F5" t="s">
        <v>368</v>
      </c>
      <c r="H5" t="s">
        <v>368</v>
      </c>
      <c r="I5" t="s">
        <v>368</v>
      </c>
      <c r="K5" t="s">
        <v>368</v>
      </c>
    </row>
    <row r="6" spans="1:14">
      <c r="A6" s="30"/>
    </row>
    <row r="7" spans="1:14">
      <c r="A7" s="30" t="s">
        <v>5964</v>
      </c>
      <c r="B7" t="s">
        <v>5965</v>
      </c>
      <c r="C7" t="s">
        <v>9487</v>
      </c>
      <c r="D7" t="s">
        <v>9488</v>
      </c>
      <c r="E7" t="s">
        <v>9489</v>
      </c>
      <c r="F7" t="s">
        <v>9198</v>
      </c>
      <c r="H7" t="s">
        <v>9198</v>
      </c>
      <c r="I7" t="s">
        <v>376</v>
      </c>
      <c r="K7" t="s">
        <v>376</v>
      </c>
      <c r="M7" t="s">
        <v>9490</v>
      </c>
      <c r="N7" t="s">
        <v>5967</v>
      </c>
    </row>
    <row r="8" spans="1:14">
      <c r="A8" s="30"/>
    </row>
    <row r="9" spans="1:14">
      <c r="A9" s="30" t="s">
        <v>5968</v>
      </c>
      <c r="B9" t="s">
        <v>9201</v>
      </c>
      <c r="C9" t="s">
        <v>5969</v>
      </c>
      <c r="D9" t="s">
        <v>390</v>
      </c>
      <c r="E9" t="s">
        <v>390</v>
      </c>
      <c r="F9" t="s">
        <v>391</v>
      </c>
      <c r="G9" t="s">
        <v>392</v>
      </c>
      <c r="H9" t="s">
        <v>393</v>
      </c>
      <c r="I9" t="s">
        <v>394</v>
      </c>
      <c r="J9" t="s">
        <v>392</v>
      </c>
      <c r="K9" t="s">
        <v>386</v>
      </c>
      <c r="L9" t="s">
        <v>395</v>
      </c>
      <c r="M9" t="s">
        <v>5970</v>
      </c>
      <c r="N9" t="s">
        <v>396</v>
      </c>
    </row>
    <row r="10" spans="1:14">
      <c r="A10" s="30" t="s">
        <v>5964</v>
      </c>
      <c r="C10" t="s">
        <v>9487</v>
      </c>
      <c r="D10" t="s">
        <v>9488</v>
      </c>
      <c r="E10" t="s">
        <v>9489</v>
      </c>
      <c r="F10" t="s">
        <v>9198</v>
      </c>
      <c r="H10" t="s">
        <v>9198</v>
      </c>
      <c r="I10" t="s">
        <v>376</v>
      </c>
      <c r="K10" t="s">
        <v>376</v>
      </c>
      <c r="M10" t="s">
        <v>9490</v>
      </c>
    </row>
    <row r="11" spans="1:14">
      <c r="A11" s="30"/>
    </row>
    <row r="12" spans="1:14">
      <c r="A12" s="30" t="s">
        <v>5968</v>
      </c>
      <c r="B12" t="s">
        <v>9201</v>
      </c>
      <c r="C12" t="s">
        <v>5969</v>
      </c>
      <c r="D12" t="s">
        <v>390</v>
      </c>
      <c r="E12" t="s">
        <v>390</v>
      </c>
      <c r="F12" t="s">
        <v>391</v>
      </c>
      <c r="G12" t="s">
        <v>392</v>
      </c>
      <c r="H12" t="s">
        <v>393</v>
      </c>
      <c r="I12" t="s">
        <v>394</v>
      </c>
      <c r="J12" t="s">
        <v>392</v>
      </c>
      <c r="K12" t="s">
        <v>386</v>
      </c>
      <c r="L12" t="s">
        <v>395</v>
      </c>
      <c r="M12" t="s">
        <v>5970</v>
      </c>
      <c r="N12" t="s">
        <v>396</v>
      </c>
    </row>
    <row r="13" spans="1:14">
      <c r="A13" s="30" t="s">
        <v>5984</v>
      </c>
      <c r="B13" t="s">
        <v>5997</v>
      </c>
      <c r="C13" t="s">
        <v>9491</v>
      </c>
      <c r="D13" t="s">
        <v>9198</v>
      </c>
      <c r="E13" t="s">
        <v>9198</v>
      </c>
      <c r="F13" t="s">
        <v>9198</v>
      </c>
      <c r="H13" t="s">
        <v>9198</v>
      </c>
      <c r="I13" t="s">
        <v>376</v>
      </c>
      <c r="K13" t="s">
        <v>376</v>
      </c>
      <c r="M13" t="s">
        <v>9491</v>
      </c>
      <c r="N13" t="s">
        <v>5967</v>
      </c>
    </row>
    <row r="14" spans="1:14">
      <c r="A14" s="30"/>
    </row>
    <row r="15" spans="1:14">
      <c r="A15" s="30" t="s">
        <v>5968</v>
      </c>
      <c r="B15" t="s">
        <v>9201</v>
      </c>
      <c r="C15" t="s">
        <v>5969</v>
      </c>
      <c r="D15" t="s">
        <v>390</v>
      </c>
      <c r="E15" t="s">
        <v>390</v>
      </c>
      <c r="F15" t="s">
        <v>391</v>
      </c>
      <c r="G15" t="s">
        <v>392</v>
      </c>
      <c r="H15" t="s">
        <v>393</v>
      </c>
      <c r="I15" t="s">
        <v>394</v>
      </c>
      <c r="J15" t="s">
        <v>392</v>
      </c>
      <c r="K15" t="s">
        <v>386</v>
      </c>
      <c r="L15" t="s">
        <v>395</v>
      </c>
      <c r="M15" t="s">
        <v>5970</v>
      </c>
      <c r="N15" t="s">
        <v>396</v>
      </c>
    </row>
    <row r="16" spans="1:14">
      <c r="A16" s="30" t="s">
        <v>5984</v>
      </c>
      <c r="C16" t="s">
        <v>9491</v>
      </c>
      <c r="D16" t="s">
        <v>9198</v>
      </c>
      <c r="E16" t="s">
        <v>9198</v>
      </c>
      <c r="F16" t="s">
        <v>9198</v>
      </c>
      <c r="H16" t="s">
        <v>9198</v>
      </c>
      <c r="I16" t="s">
        <v>376</v>
      </c>
      <c r="K16" t="s">
        <v>376</v>
      </c>
      <c r="M16" t="s">
        <v>9491</v>
      </c>
    </row>
    <row r="17" spans="1:14">
      <c r="A17" s="30"/>
    </row>
    <row r="18" spans="1:14">
      <c r="A18" s="30" t="s">
        <v>5968</v>
      </c>
      <c r="B18" t="s">
        <v>9201</v>
      </c>
      <c r="C18" t="s">
        <v>5969</v>
      </c>
      <c r="D18" t="s">
        <v>390</v>
      </c>
      <c r="E18" t="s">
        <v>390</v>
      </c>
      <c r="F18" t="s">
        <v>391</v>
      </c>
      <c r="G18" t="s">
        <v>392</v>
      </c>
      <c r="H18" t="s">
        <v>393</v>
      </c>
      <c r="I18" t="s">
        <v>394</v>
      </c>
      <c r="J18" t="s">
        <v>392</v>
      </c>
      <c r="K18" t="s">
        <v>386</v>
      </c>
      <c r="L18" t="s">
        <v>395</v>
      </c>
      <c r="M18" t="s">
        <v>5970</v>
      </c>
      <c r="N18" t="s">
        <v>396</v>
      </c>
    </row>
    <row r="19" spans="1:14">
      <c r="A19" s="30" t="s">
        <v>9386</v>
      </c>
      <c r="B19" t="s">
        <v>9492</v>
      </c>
      <c r="C19" t="s">
        <v>9493</v>
      </c>
      <c r="D19" t="s">
        <v>9198</v>
      </c>
      <c r="E19" t="s">
        <v>9198</v>
      </c>
      <c r="F19" t="s">
        <v>9198</v>
      </c>
      <c r="H19" t="s">
        <v>9198</v>
      </c>
      <c r="I19" t="s">
        <v>376</v>
      </c>
      <c r="K19" t="s">
        <v>376</v>
      </c>
      <c r="M19" t="s">
        <v>9493</v>
      </c>
    </row>
    <row r="20" spans="1:14">
      <c r="A20" s="30"/>
    </row>
    <row r="21" spans="1:14">
      <c r="A21" s="30" t="s">
        <v>5968</v>
      </c>
      <c r="B21" t="s">
        <v>9201</v>
      </c>
      <c r="C21" t="s">
        <v>5969</v>
      </c>
      <c r="D21" t="s">
        <v>390</v>
      </c>
      <c r="E21" t="s">
        <v>390</v>
      </c>
      <c r="F21" t="s">
        <v>391</v>
      </c>
      <c r="G21" t="s">
        <v>392</v>
      </c>
      <c r="H21" t="s">
        <v>393</v>
      </c>
      <c r="I21" t="s">
        <v>394</v>
      </c>
      <c r="J21" t="s">
        <v>392</v>
      </c>
      <c r="K21" t="s">
        <v>386</v>
      </c>
      <c r="L21" t="s">
        <v>395</v>
      </c>
      <c r="M21" t="s">
        <v>5970</v>
      </c>
      <c r="N21" t="s">
        <v>396</v>
      </c>
    </row>
    <row r="22" spans="1:14">
      <c r="A22" s="30" t="s">
        <v>9386</v>
      </c>
      <c r="C22" t="s">
        <v>9493</v>
      </c>
      <c r="D22" t="s">
        <v>9198</v>
      </c>
      <c r="E22" t="s">
        <v>9198</v>
      </c>
      <c r="F22" t="s">
        <v>9198</v>
      </c>
      <c r="H22" t="s">
        <v>9198</v>
      </c>
      <c r="I22" t="s">
        <v>376</v>
      </c>
      <c r="K22" t="s">
        <v>376</v>
      </c>
      <c r="M22" t="s">
        <v>9493</v>
      </c>
    </row>
    <row r="23" spans="1:14">
      <c r="A23" s="30"/>
    </row>
    <row r="24" spans="1:14">
      <c r="A24" s="30" t="s">
        <v>5968</v>
      </c>
      <c r="B24" t="s">
        <v>9201</v>
      </c>
      <c r="C24" t="s">
        <v>5969</v>
      </c>
      <c r="D24" t="s">
        <v>390</v>
      </c>
      <c r="E24" t="s">
        <v>390</v>
      </c>
      <c r="F24" t="s">
        <v>391</v>
      </c>
      <c r="G24" t="s">
        <v>392</v>
      </c>
      <c r="H24" t="s">
        <v>393</v>
      </c>
      <c r="I24" t="s">
        <v>394</v>
      </c>
      <c r="J24" t="s">
        <v>392</v>
      </c>
      <c r="K24" t="s">
        <v>386</v>
      </c>
      <c r="L24" t="s">
        <v>395</v>
      </c>
      <c r="M24" t="s">
        <v>5970</v>
      </c>
      <c r="N24" t="s">
        <v>396</v>
      </c>
    </row>
    <row r="25" spans="1:14">
      <c r="A25" s="30" t="s">
        <v>6061</v>
      </c>
      <c r="B25" t="s">
        <v>6062</v>
      </c>
      <c r="C25" t="s">
        <v>9494</v>
      </c>
      <c r="D25" t="s">
        <v>9330</v>
      </c>
      <c r="E25" t="s">
        <v>9495</v>
      </c>
      <c r="F25" t="s">
        <v>9198</v>
      </c>
      <c r="H25" t="s">
        <v>9198</v>
      </c>
      <c r="I25" t="s">
        <v>376</v>
      </c>
      <c r="K25" t="s">
        <v>376</v>
      </c>
      <c r="M25" t="s">
        <v>9496</v>
      </c>
      <c r="N25" t="s">
        <v>5967</v>
      </c>
    </row>
    <row r="26" spans="1:14">
      <c r="A26" s="30"/>
    </row>
    <row r="27" spans="1:14">
      <c r="A27" s="30" t="s">
        <v>6061</v>
      </c>
      <c r="B27" t="s">
        <v>9497</v>
      </c>
      <c r="C27" t="s">
        <v>9498</v>
      </c>
      <c r="D27" t="s">
        <v>9330</v>
      </c>
      <c r="E27" t="s">
        <v>9499</v>
      </c>
      <c r="F27" t="s">
        <v>9198</v>
      </c>
      <c r="H27" t="s">
        <v>9198</v>
      </c>
      <c r="I27" t="s">
        <v>376</v>
      </c>
      <c r="K27" t="s">
        <v>376</v>
      </c>
      <c r="M27" t="s">
        <v>9500</v>
      </c>
    </row>
    <row r="28" spans="1:14">
      <c r="A28" s="30"/>
    </row>
    <row r="29" spans="1:14">
      <c r="A29" s="30" t="s">
        <v>6061</v>
      </c>
      <c r="B29" t="s">
        <v>6069</v>
      </c>
      <c r="C29" t="s">
        <v>9501</v>
      </c>
      <c r="D29" t="s">
        <v>9209</v>
      </c>
      <c r="E29" t="s">
        <v>9502</v>
      </c>
      <c r="F29" t="s">
        <v>9198</v>
      </c>
      <c r="H29" t="s">
        <v>9198</v>
      </c>
      <c r="I29" t="s">
        <v>376</v>
      </c>
      <c r="K29" t="s">
        <v>376</v>
      </c>
      <c r="M29" t="s">
        <v>9503</v>
      </c>
      <c r="N29" t="s">
        <v>5967</v>
      </c>
    </row>
    <row r="30" spans="1:14">
      <c r="A30" s="30"/>
    </row>
    <row r="31" spans="1:14">
      <c r="A31" s="30" t="s">
        <v>6061</v>
      </c>
      <c r="B31" t="s">
        <v>6081</v>
      </c>
      <c r="C31" t="s">
        <v>9504</v>
      </c>
      <c r="D31" t="s">
        <v>9505</v>
      </c>
      <c r="E31" t="s">
        <v>9506</v>
      </c>
      <c r="F31" t="s">
        <v>9198</v>
      </c>
      <c r="H31" t="s">
        <v>9198</v>
      </c>
      <c r="I31" t="s">
        <v>376</v>
      </c>
      <c r="K31" t="s">
        <v>376</v>
      </c>
      <c r="M31" t="s">
        <v>9507</v>
      </c>
      <c r="N31" t="s">
        <v>5967</v>
      </c>
    </row>
    <row r="32" spans="1:14">
      <c r="A32" s="30"/>
    </row>
    <row r="33" spans="1:14">
      <c r="A33" s="30" t="s">
        <v>6061</v>
      </c>
      <c r="B33" t="s">
        <v>6083</v>
      </c>
      <c r="C33" t="s">
        <v>9508</v>
      </c>
      <c r="D33" t="s">
        <v>9281</v>
      </c>
      <c r="E33" t="s">
        <v>9509</v>
      </c>
      <c r="F33" t="s">
        <v>9198</v>
      </c>
      <c r="H33" t="s">
        <v>9198</v>
      </c>
      <c r="I33" t="s">
        <v>376</v>
      </c>
      <c r="K33" t="s">
        <v>376</v>
      </c>
      <c r="M33" t="s">
        <v>9510</v>
      </c>
      <c r="N33" t="s">
        <v>5967</v>
      </c>
    </row>
    <row r="34" spans="1:14">
      <c r="A34" s="30"/>
    </row>
    <row r="35" spans="1:14">
      <c r="A35" s="30" t="s">
        <v>6061</v>
      </c>
      <c r="B35" t="s">
        <v>6085</v>
      </c>
      <c r="C35" t="s">
        <v>9511</v>
      </c>
      <c r="D35" t="s">
        <v>9374</v>
      </c>
      <c r="E35" t="s">
        <v>9512</v>
      </c>
      <c r="F35" t="s">
        <v>9198</v>
      </c>
      <c r="H35" t="s">
        <v>9198</v>
      </c>
      <c r="I35" t="s">
        <v>376</v>
      </c>
      <c r="K35" t="s">
        <v>376</v>
      </c>
      <c r="M35" t="s">
        <v>9513</v>
      </c>
      <c r="N35" t="s">
        <v>5967</v>
      </c>
    </row>
    <row r="36" spans="1:14">
      <c r="A36" s="30"/>
    </row>
    <row r="37" spans="1:14">
      <c r="A37" s="30" t="s">
        <v>6061</v>
      </c>
      <c r="B37" t="s">
        <v>6087</v>
      </c>
      <c r="C37" t="s">
        <v>9514</v>
      </c>
      <c r="D37" t="s">
        <v>9366</v>
      </c>
      <c r="E37" t="s">
        <v>9515</v>
      </c>
      <c r="F37" t="s">
        <v>9198</v>
      </c>
      <c r="H37" t="s">
        <v>9198</v>
      </c>
      <c r="I37" t="s">
        <v>376</v>
      </c>
      <c r="K37" t="s">
        <v>376</v>
      </c>
      <c r="M37" t="s">
        <v>9516</v>
      </c>
      <c r="N37" t="s">
        <v>5967</v>
      </c>
    </row>
    <row r="38" spans="1:14">
      <c r="A38" s="30"/>
    </row>
    <row r="39" spans="1:14">
      <c r="A39" s="30" t="s">
        <v>6061</v>
      </c>
      <c r="B39" t="s">
        <v>9517</v>
      </c>
      <c r="C39" t="s">
        <v>9518</v>
      </c>
      <c r="D39" t="s">
        <v>9519</v>
      </c>
      <c r="E39" t="s">
        <v>9520</v>
      </c>
      <c r="F39" t="s">
        <v>9198</v>
      </c>
      <c r="H39" t="s">
        <v>9198</v>
      </c>
      <c r="I39" t="s">
        <v>376</v>
      </c>
      <c r="K39" t="s">
        <v>376</v>
      </c>
      <c r="M39" t="s">
        <v>9521</v>
      </c>
    </row>
    <row r="40" spans="1:14">
      <c r="A40" s="30"/>
    </row>
    <row r="41" spans="1:14">
      <c r="A41" s="30" t="s">
        <v>6061</v>
      </c>
      <c r="B41" t="s">
        <v>6098</v>
      </c>
      <c r="C41" t="s">
        <v>9522</v>
      </c>
      <c r="D41" t="s">
        <v>9374</v>
      </c>
      <c r="E41" t="s">
        <v>9523</v>
      </c>
      <c r="F41" t="s">
        <v>9198</v>
      </c>
      <c r="H41" t="s">
        <v>9198</v>
      </c>
      <c r="I41" t="s">
        <v>376</v>
      </c>
      <c r="K41" t="s">
        <v>376</v>
      </c>
      <c r="M41" t="s">
        <v>9524</v>
      </c>
      <c r="N41" t="s">
        <v>377</v>
      </c>
    </row>
    <row r="42" spans="1:14">
      <c r="A42" s="30"/>
    </row>
    <row r="43" spans="1:14">
      <c r="A43" s="30" t="s">
        <v>6061</v>
      </c>
      <c r="B43" t="s">
        <v>9231</v>
      </c>
      <c r="C43" t="s">
        <v>9525</v>
      </c>
      <c r="D43" t="s">
        <v>9526</v>
      </c>
      <c r="E43" t="s">
        <v>9527</v>
      </c>
      <c r="F43" t="s">
        <v>9198</v>
      </c>
      <c r="H43" t="s">
        <v>9198</v>
      </c>
      <c r="I43" t="s">
        <v>376</v>
      </c>
      <c r="K43" t="s">
        <v>376</v>
      </c>
      <c r="M43" t="s">
        <v>9528</v>
      </c>
      <c r="N43" t="s">
        <v>5967</v>
      </c>
    </row>
    <row r="44" spans="1:14">
      <c r="A44" s="30"/>
    </row>
    <row r="45" spans="1:14">
      <c r="A45" s="30" t="s">
        <v>6061</v>
      </c>
      <c r="B45" t="s">
        <v>6107</v>
      </c>
      <c r="C45" t="s">
        <v>9529</v>
      </c>
      <c r="D45" t="s">
        <v>9223</v>
      </c>
      <c r="E45" t="s">
        <v>9530</v>
      </c>
      <c r="F45" t="s">
        <v>9198</v>
      </c>
      <c r="H45" t="s">
        <v>9198</v>
      </c>
      <c r="I45" t="s">
        <v>376</v>
      </c>
      <c r="K45" t="s">
        <v>376</v>
      </c>
      <c r="M45" t="s">
        <v>9531</v>
      </c>
      <c r="N45" t="s">
        <v>377</v>
      </c>
    </row>
    <row r="46" spans="1:14">
      <c r="A46" s="30"/>
    </row>
    <row r="47" spans="1:14">
      <c r="A47" s="30" t="s">
        <v>6061</v>
      </c>
      <c r="B47" t="s">
        <v>6110</v>
      </c>
      <c r="C47" t="s">
        <v>9532</v>
      </c>
      <c r="D47" t="s">
        <v>9198</v>
      </c>
      <c r="E47" t="s">
        <v>9198</v>
      </c>
      <c r="F47" t="s">
        <v>9198</v>
      </c>
      <c r="H47" t="s">
        <v>9198</v>
      </c>
      <c r="I47" t="s">
        <v>376</v>
      </c>
      <c r="K47" t="s">
        <v>376</v>
      </c>
      <c r="M47" t="s">
        <v>9532</v>
      </c>
      <c r="N47" t="s">
        <v>5967</v>
      </c>
    </row>
    <row r="48" spans="1:14">
      <c r="A48" s="30"/>
    </row>
    <row r="49" spans="1:14">
      <c r="A49" s="30" t="s">
        <v>6061</v>
      </c>
      <c r="B49" t="s">
        <v>9533</v>
      </c>
      <c r="C49" t="s">
        <v>9534</v>
      </c>
      <c r="D49" t="s">
        <v>9198</v>
      </c>
      <c r="E49" t="s">
        <v>9198</v>
      </c>
      <c r="F49" t="s">
        <v>9198</v>
      </c>
      <c r="H49" t="s">
        <v>9198</v>
      </c>
      <c r="I49" t="s">
        <v>376</v>
      </c>
      <c r="K49" t="s">
        <v>376</v>
      </c>
      <c r="M49" t="s">
        <v>9534</v>
      </c>
      <c r="N49" t="s">
        <v>5967</v>
      </c>
    </row>
    <row r="50" spans="1:14">
      <c r="A50" s="30"/>
    </row>
    <row r="51" spans="1:14">
      <c r="A51" s="30" t="s">
        <v>5968</v>
      </c>
      <c r="B51" t="s">
        <v>9201</v>
      </c>
      <c r="C51" t="s">
        <v>5969</v>
      </c>
      <c r="D51" t="s">
        <v>390</v>
      </c>
      <c r="E51" t="s">
        <v>390</v>
      </c>
      <c r="F51" t="s">
        <v>391</v>
      </c>
      <c r="G51" t="s">
        <v>392</v>
      </c>
      <c r="H51" t="s">
        <v>393</v>
      </c>
      <c r="I51" t="s">
        <v>394</v>
      </c>
      <c r="J51" t="s">
        <v>392</v>
      </c>
      <c r="K51" t="s">
        <v>386</v>
      </c>
      <c r="L51" t="s">
        <v>395</v>
      </c>
      <c r="M51" t="s">
        <v>5970</v>
      </c>
      <c r="N51" t="s">
        <v>396</v>
      </c>
    </row>
    <row r="52" spans="1:14">
      <c r="A52" s="30" t="s">
        <v>6061</v>
      </c>
      <c r="C52" t="s">
        <v>9535</v>
      </c>
      <c r="D52" t="s">
        <v>9536</v>
      </c>
      <c r="E52" t="s">
        <v>9537</v>
      </c>
      <c r="F52" t="s">
        <v>9198</v>
      </c>
      <c r="H52" t="s">
        <v>9198</v>
      </c>
      <c r="I52" t="s">
        <v>376</v>
      </c>
      <c r="K52" t="s">
        <v>376</v>
      </c>
      <c r="M52" t="s">
        <v>9538</v>
      </c>
    </row>
    <row r="53" spans="1:14">
      <c r="A53" s="30"/>
    </row>
    <row r="54" spans="1:14">
      <c r="A54" s="30" t="s">
        <v>5968</v>
      </c>
      <c r="B54" t="s">
        <v>9201</v>
      </c>
      <c r="C54" t="s">
        <v>5969</v>
      </c>
      <c r="D54" t="s">
        <v>390</v>
      </c>
      <c r="E54" t="s">
        <v>390</v>
      </c>
      <c r="F54" t="s">
        <v>391</v>
      </c>
      <c r="G54" t="s">
        <v>392</v>
      </c>
      <c r="H54" t="s">
        <v>393</v>
      </c>
      <c r="I54" t="s">
        <v>394</v>
      </c>
      <c r="J54" t="s">
        <v>392</v>
      </c>
      <c r="K54" t="s">
        <v>386</v>
      </c>
      <c r="L54" t="s">
        <v>395</v>
      </c>
      <c r="M54" t="s">
        <v>5970</v>
      </c>
      <c r="N54" t="s">
        <v>396</v>
      </c>
    </row>
    <row r="55" spans="1:14">
      <c r="A55" s="30" t="s">
        <v>6114</v>
      </c>
      <c r="B55" t="s">
        <v>6115</v>
      </c>
      <c r="C55" t="s">
        <v>9539</v>
      </c>
      <c r="D55" t="s">
        <v>9223</v>
      </c>
      <c r="E55" t="s">
        <v>9540</v>
      </c>
      <c r="F55" t="s">
        <v>9198</v>
      </c>
      <c r="H55" t="s">
        <v>9198</v>
      </c>
      <c r="I55" t="s">
        <v>376</v>
      </c>
      <c r="K55" t="s">
        <v>376</v>
      </c>
      <c r="M55" t="s">
        <v>9541</v>
      </c>
      <c r="N55" t="s">
        <v>5967</v>
      </c>
    </row>
    <row r="56" spans="1:14">
      <c r="A56" s="30"/>
    </row>
    <row r="57" spans="1:14">
      <c r="A57" s="30" t="s">
        <v>6114</v>
      </c>
      <c r="B57" t="s">
        <v>6122</v>
      </c>
      <c r="C57" t="s">
        <v>9542</v>
      </c>
      <c r="D57" t="s">
        <v>9374</v>
      </c>
      <c r="E57" t="s">
        <v>9543</v>
      </c>
      <c r="F57" t="s">
        <v>9198</v>
      </c>
      <c r="H57" t="s">
        <v>9198</v>
      </c>
      <c r="I57" t="s">
        <v>376</v>
      </c>
      <c r="K57" t="s">
        <v>376</v>
      </c>
      <c r="M57" t="s">
        <v>9544</v>
      </c>
      <c r="N57" t="s">
        <v>5967</v>
      </c>
    </row>
    <row r="58" spans="1:14">
      <c r="A58" s="30"/>
    </row>
    <row r="59" spans="1:14">
      <c r="A59" s="30" t="s">
        <v>6114</v>
      </c>
      <c r="B59" t="s">
        <v>6127</v>
      </c>
      <c r="C59" t="s">
        <v>9545</v>
      </c>
      <c r="D59" t="s">
        <v>9198</v>
      </c>
      <c r="E59" t="s">
        <v>9198</v>
      </c>
      <c r="F59" t="s">
        <v>9198</v>
      </c>
      <c r="H59" t="s">
        <v>9198</v>
      </c>
      <c r="I59" t="s">
        <v>376</v>
      </c>
      <c r="K59" t="s">
        <v>376</v>
      </c>
      <c r="M59" t="s">
        <v>9546</v>
      </c>
      <c r="N59" t="s">
        <v>5967</v>
      </c>
    </row>
    <row r="60" spans="1:14">
      <c r="A60" s="30"/>
    </row>
    <row r="61" spans="1:14">
      <c r="A61" s="30" t="s">
        <v>6114</v>
      </c>
      <c r="B61" t="s">
        <v>6129</v>
      </c>
      <c r="C61" t="s">
        <v>9547</v>
      </c>
      <c r="D61" t="s">
        <v>9198</v>
      </c>
      <c r="E61" t="s">
        <v>9198</v>
      </c>
      <c r="F61" t="s">
        <v>9198</v>
      </c>
      <c r="H61" t="s">
        <v>9198</v>
      </c>
      <c r="I61" t="s">
        <v>376</v>
      </c>
      <c r="K61" t="s">
        <v>376</v>
      </c>
      <c r="M61" t="s">
        <v>9548</v>
      </c>
    </row>
    <row r="62" spans="1:14">
      <c r="A62" s="30"/>
    </row>
    <row r="63" spans="1:14">
      <c r="A63" s="30" t="s">
        <v>6114</v>
      </c>
      <c r="B63" t="s">
        <v>6131</v>
      </c>
      <c r="C63" t="s">
        <v>9549</v>
      </c>
      <c r="D63" t="s">
        <v>9198</v>
      </c>
      <c r="E63" t="s">
        <v>9198</v>
      </c>
      <c r="F63" t="s">
        <v>9198</v>
      </c>
      <c r="H63" t="s">
        <v>9198</v>
      </c>
      <c r="I63" t="s">
        <v>376</v>
      </c>
      <c r="K63" t="s">
        <v>376</v>
      </c>
      <c r="M63" t="s">
        <v>9549</v>
      </c>
    </row>
    <row r="64" spans="1:14">
      <c r="A64" s="30"/>
    </row>
    <row r="65" spans="1:14">
      <c r="A65" s="30" t="s">
        <v>5968</v>
      </c>
      <c r="B65" t="s">
        <v>9201</v>
      </c>
      <c r="C65" t="s">
        <v>5969</v>
      </c>
      <c r="D65" t="s">
        <v>390</v>
      </c>
      <c r="E65" t="s">
        <v>390</v>
      </c>
      <c r="F65" t="s">
        <v>391</v>
      </c>
      <c r="G65" t="s">
        <v>392</v>
      </c>
      <c r="H65" t="s">
        <v>393</v>
      </c>
      <c r="I65" t="s">
        <v>394</v>
      </c>
      <c r="J65" t="s">
        <v>392</v>
      </c>
      <c r="K65" t="s">
        <v>386</v>
      </c>
      <c r="L65" t="s">
        <v>395</v>
      </c>
      <c r="M65" t="s">
        <v>5970</v>
      </c>
      <c r="N65" t="s">
        <v>396</v>
      </c>
    </row>
    <row r="66" spans="1:14">
      <c r="A66" s="30"/>
    </row>
    <row r="67" spans="1:14">
      <c r="A67" s="30" t="s">
        <v>5950</v>
      </c>
      <c r="B67" t="s">
        <v>9172</v>
      </c>
      <c r="C67" t="s">
        <v>9485</v>
      </c>
      <c r="E67" t="s">
        <v>336</v>
      </c>
      <c r="F67" t="s">
        <v>9486</v>
      </c>
      <c r="G67" t="s">
        <v>338</v>
      </c>
      <c r="H67" s="13">
        <v>45621</v>
      </c>
      <c r="I67" t="s">
        <v>457</v>
      </c>
    </row>
    <row r="68" spans="1:14">
      <c r="A68" s="30"/>
      <c r="E68" t="s">
        <v>340</v>
      </c>
      <c r="F68" t="s">
        <v>341</v>
      </c>
      <c r="I68" t="s">
        <v>342</v>
      </c>
      <c r="J68" t="s">
        <v>343</v>
      </c>
      <c r="M68" t="s">
        <v>344</v>
      </c>
    </row>
    <row r="69" spans="1:14">
      <c r="A69" s="30"/>
      <c r="C69" t="s">
        <v>354</v>
      </c>
      <c r="D69" t="s">
        <v>347</v>
      </c>
      <c r="E69" t="s">
        <v>347</v>
      </c>
      <c r="F69" t="s">
        <v>348</v>
      </c>
      <c r="G69" t="s">
        <v>349</v>
      </c>
      <c r="H69" t="s">
        <v>350</v>
      </c>
      <c r="I69" t="s">
        <v>351</v>
      </c>
      <c r="J69" t="s">
        <v>349</v>
      </c>
      <c r="K69" t="s">
        <v>351</v>
      </c>
      <c r="L69" t="s">
        <v>352</v>
      </c>
      <c r="M69" t="s">
        <v>5959</v>
      </c>
    </row>
    <row r="70" spans="1:14">
      <c r="A70" s="30"/>
      <c r="C70" t="s">
        <v>355</v>
      </c>
      <c r="D70" t="s">
        <v>356</v>
      </c>
      <c r="E70" t="s">
        <v>357</v>
      </c>
      <c r="F70" t="s">
        <v>358</v>
      </c>
      <c r="H70" t="s">
        <v>359</v>
      </c>
      <c r="I70" t="s">
        <v>360</v>
      </c>
      <c r="K70" t="s">
        <v>361</v>
      </c>
      <c r="L70" t="s">
        <v>362</v>
      </c>
      <c r="M70" t="s">
        <v>5962</v>
      </c>
      <c r="N70" t="s">
        <v>364</v>
      </c>
    </row>
    <row r="71" spans="1:14">
      <c r="A71" s="30" t="s">
        <v>365</v>
      </c>
      <c r="B71" t="s">
        <v>5963</v>
      </c>
      <c r="C71" t="s">
        <v>368</v>
      </c>
      <c r="D71" t="s">
        <v>369</v>
      </c>
      <c r="E71" t="s">
        <v>370</v>
      </c>
      <c r="F71" t="s">
        <v>368</v>
      </c>
      <c r="H71" t="s">
        <v>368</v>
      </c>
      <c r="I71" t="s">
        <v>368</v>
      </c>
      <c r="K71" t="s">
        <v>368</v>
      </c>
    </row>
    <row r="72" spans="1:14">
      <c r="A72" s="30"/>
    </row>
    <row r="73" spans="1:14">
      <c r="A73" s="30" t="s">
        <v>6114</v>
      </c>
      <c r="C73" t="s">
        <v>9550</v>
      </c>
      <c r="D73" t="s">
        <v>9199</v>
      </c>
      <c r="E73" t="s">
        <v>9551</v>
      </c>
      <c r="F73" t="s">
        <v>9198</v>
      </c>
      <c r="H73" t="s">
        <v>9198</v>
      </c>
      <c r="I73" t="s">
        <v>376</v>
      </c>
      <c r="K73" t="s">
        <v>376</v>
      </c>
      <c r="M73" t="s">
        <v>9552</v>
      </c>
    </row>
    <row r="74" spans="1:14">
      <c r="A74" s="30"/>
    </row>
    <row r="75" spans="1:14">
      <c r="A75" s="30" t="s">
        <v>5968</v>
      </c>
      <c r="B75" t="s">
        <v>9201</v>
      </c>
      <c r="C75" t="s">
        <v>5969</v>
      </c>
      <c r="D75" t="s">
        <v>390</v>
      </c>
      <c r="E75" t="s">
        <v>390</v>
      </c>
      <c r="F75" t="s">
        <v>391</v>
      </c>
      <c r="G75" t="s">
        <v>392</v>
      </c>
      <c r="H75" t="s">
        <v>393</v>
      </c>
      <c r="I75" t="s">
        <v>394</v>
      </c>
      <c r="J75" t="s">
        <v>392</v>
      </c>
      <c r="K75" t="s">
        <v>386</v>
      </c>
      <c r="L75" t="s">
        <v>395</v>
      </c>
      <c r="M75" t="s">
        <v>5970</v>
      </c>
      <c r="N75" t="s">
        <v>396</v>
      </c>
    </row>
    <row r="76" spans="1:14">
      <c r="A76" s="30" t="s">
        <v>6135</v>
      </c>
      <c r="B76" t="s">
        <v>6136</v>
      </c>
      <c r="C76" t="s">
        <v>9553</v>
      </c>
      <c r="D76" t="s">
        <v>9554</v>
      </c>
      <c r="E76" t="s">
        <v>9555</v>
      </c>
      <c r="F76" t="s">
        <v>9198</v>
      </c>
      <c r="H76" t="s">
        <v>9198</v>
      </c>
      <c r="I76" t="s">
        <v>376</v>
      </c>
      <c r="K76" t="s">
        <v>376</v>
      </c>
      <c r="M76" t="s">
        <v>9556</v>
      </c>
      <c r="N76" t="s">
        <v>5967</v>
      </c>
    </row>
    <row r="77" spans="1:14">
      <c r="A77" s="30"/>
    </row>
    <row r="78" spans="1:14">
      <c r="A78" s="30" t="s">
        <v>6135</v>
      </c>
      <c r="B78" t="s">
        <v>6138</v>
      </c>
      <c r="C78" t="s">
        <v>9557</v>
      </c>
      <c r="D78" t="s">
        <v>9198</v>
      </c>
      <c r="E78" t="s">
        <v>9198</v>
      </c>
      <c r="F78" t="s">
        <v>9198</v>
      </c>
      <c r="H78" t="s">
        <v>9198</v>
      </c>
      <c r="I78" t="s">
        <v>376</v>
      </c>
      <c r="K78" t="s">
        <v>376</v>
      </c>
      <c r="M78" t="s">
        <v>9557</v>
      </c>
      <c r="N78" t="s">
        <v>5967</v>
      </c>
    </row>
    <row r="79" spans="1:14">
      <c r="A79" s="30"/>
    </row>
    <row r="80" spans="1:14">
      <c r="A80" s="30" t="s">
        <v>6135</v>
      </c>
      <c r="B80" t="s">
        <v>6142</v>
      </c>
      <c r="C80" t="s">
        <v>9558</v>
      </c>
      <c r="D80" t="s">
        <v>9396</v>
      </c>
      <c r="E80" t="s">
        <v>9559</v>
      </c>
      <c r="F80" t="s">
        <v>9198</v>
      </c>
      <c r="H80" t="s">
        <v>9198</v>
      </c>
      <c r="I80" t="s">
        <v>376</v>
      </c>
      <c r="K80" t="s">
        <v>376</v>
      </c>
      <c r="M80" t="s">
        <v>9560</v>
      </c>
      <c r="N80" t="s">
        <v>5967</v>
      </c>
    </row>
    <row r="81" spans="1:14">
      <c r="A81" s="30"/>
    </row>
    <row r="82" spans="1:14">
      <c r="A82" s="30" t="s">
        <v>6135</v>
      </c>
      <c r="B82" t="s">
        <v>6144</v>
      </c>
      <c r="C82" t="s">
        <v>9561</v>
      </c>
      <c r="D82" t="s">
        <v>9370</v>
      </c>
      <c r="E82" t="s">
        <v>9562</v>
      </c>
      <c r="F82" t="s">
        <v>9198</v>
      </c>
      <c r="H82" t="s">
        <v>9198</v>
      </c>
      <c r="I82" t="s">
        <v>376</v>
      </c>
      <c r="K82" t="s">
        <v>376</v>
      </c>
      <c r="M82" t="s">
        <v>9563</v>
      </c>
      <c r="N82" t="s">
        <v>5967</v>
      </c>
    </row>
    <row r="83" spans="1:14">
      <c r="A83" s="30"/>
    </row>
    <row r="84" spans="1:14">
      <c r="A84" s="30" t="s">
        <v>6135</v>
      </c>
      <c r="B84" t="s">
        <v>6145</v>
      </c>
      <c r="C84" t="s">
        <v>9564</v>
      </c>
      <c r="D84" t="s">
        <v>9565</v>
      </c>
      <c r="E84" t="s">
        <v>9566</v>
      </c>
      <c r="F84" t="s">
        <v>9198</v>
      </c>
      <c r="H84" t="s">
        <v>9198</v>
      </c>
      <c r="I84" t="s">
        <v>376</v>
      </c>
      <c r="K84" t="s">
        <v>376</v>
      </c>
      <c r="M84" t="s">
        <v>9567</v>
      </c>
      <c r="N84" t="s">
        <v>5967</v>
      </c>
    </row>
    <row r="85" spans="1:14">
      <c r="A85" s="30"/>
    </row>
    <row r="86" spans="1:14">
      <c r="A86" s="30" t="s">
        <v>6135</v>
      </c>
      <c r="B86" t="s">
        <v>6147</v>
      </c>
      <c r="C86" t="s">
        <v>9568</v>
      </c>
      <c r="D86" t="s">
        <v>9393</v>
      </c>
      <c r="E86" t="s">
        <v>9569</v>
      </c>
      <c r="F86" t="s">
        <v>9198</v>
      </c>
      <c r="H86" t="s">
        <v>9198</v>
      </c>
      <c r="I86" t="s">
        <v>376</v>
      </c>
      <c r="K86" t="s">
        <v>376</v>
      </c>
      <c r="M86" t="s">
        <v>9570</v>
      </c>
      <c r="N86" t="s">
        <v>5967</v>
      </c>
    </row>
    <row r="87" spans="1:14">
      <c r="A87" s="30"/>
    </row>
    <row r="88" spans="1:14">
      <c r="A88" s="30" t="s">
        <v>6135</v>
      </c>
      <c r="B88" t="s">
        <v>6153</v>
      </c>
      <c r="C88" t="s">
        <v>9571</v>
      </c>
      <c r="D88" t="s">
        <v>9281</v>
      </c>
      <c r="E88" t="s">
        <v>9572</v>
      </c>
      <c r="F88" t="s">
        <v>9198</v>
      </c>
      <c r="H88" t="s">
        <v>9198</v>
      </c>
      <c r="I88" t="s">
        <v>376</v>
      </c>
      <c r="K88" t="s">
        <v>376</v>
      </c>
      <c r="M88" t="s">
        <v>9510</v>
      </c>
      <c r="N88" t="s">
        <v>5967</v>
      </c>
    </row>
    <row r="89" spans="1:14">
      <c r="A89" s="30"/>
    </row>
    <row r="90" spans="1:14">
      <c r="A90" s="30" t="s">
        <v>6135</v>
      </c>
      <c r="B90" t="s">
        <v>6155</v>
      </c>
      <c r="C90" t="s">
        <v>9573</v>
      </c>
      <c r="D90" t="s">
        <v>9381</v>
      </c>
      <c r="E90" t="s">
        <v>9574</v>
      </c>
      <c r="F90" t="s">
        <v>9198</v>
      </c>
      <c r="H90" t="s">
        <v>9198</v>
      </c>
      <c r="I90" t="s">
        <v>376</v>
      </c>
      <c r="K90" t="s">
        <v>376</v>
      </c>
      <c r="M90" t="s">
        <v>9575</v>
      </c>
      <c r="N90" t="s">
        <v>5967</v>
      </c>
    </row>
    <row r="91" spans="1:14">
      <c r="A91" s="30"/>
    </row>
    <row r="92" spans="1:14">
      <c r="A92" s="30" t="s">
        <v>6135</v>
      </c>
      <c r="B92" t="s">
        <v>6161</v>
      </c>
      <c r="C92" t="s">
        <v>9576</v>
      </c>
      <c r="D92" t="s">
        <v>9370</v>
      </c>
      <c r="E92" t="s">
        <v>9577</v>
      </c>
      <c r="F92" t="s">
        <v>9198</v>
      </c>
      <c r="H92" t="s">
        <v>9198</v>
      </c>
      <c r="I92" t="s">
        <v>376</v>
      </c>
      <c r="K92" t="s">
        <v>376</v>
      </c>
      <c r="M92" t="s">
        <v>9578</v>
      </c>
      <c r="N92" t="s">
        <v>5967</v>
      </c>
    </row>
    <row r="93" spans="1:14">
      <c r="A93" s="30"/>
    </row>
    <row r="94" spans="1:14">
      <c r="A94" s="30" t="s">
        <v>6135</v>
      </c>
      <c r="B94" t="s">
        <v>6163</v>
      </c>
      <c r="C94" t="s">
        <v>9579</v>
      </c>
      <c r="D94" t="s">
        <v>9198</v>
      </c>
      <c r="E94" t="s">
        <v>9198</v>
      </c>
      <c r="F94" t="s">
        <v>9198</v>
      </c>
      <c r="H94" t="s">
        <v>9198</v>
      </c>
      <c r="I94" t="s">
        <v>376</v>
      </c>
      <c r="K94" t="s">
        <v>376</v>
      </c>
      <c r="M94" t="s">
        <v>9579</v>
      </c>
      <c r="N94" t="s">
        <v>5967</v>
      </c>
    </row>
    <row r="95" spans="1:14">
      <c r="A95" s="30"/>
    </row>
    <row r="96" spans="1:14">
      <c r="A96" s="30" t="s">
        <v>6135</v>
      </c>
      <c r="B96" t="s">
        <v>6167</v>
      </c>
      <c r="C96" t="s">
        <v>9493</v>
      </c>
      <c r="D96" t="s">
        <v>9198</v>
      </c>
      <c r="E96" t="s">
        <v>9198</v>
      </c>
      <c r="F96" t="s">
        <v>9198</v>
      </c>
      <c r="H96" t="s">
        <v>9198</v>
      </c>
      <c r="I96" t="s">
        <v>376</v>
      </c>
      <c r="K96" t="s">
        <v>376</v>
      </c>
      <c r="M96" t="s">
        <v>9493</v>
      </c>
    </row>
    <row r="97" spans="1:14">
      <c r="A97" s="30"/>
    </row>
    <row r="98" spans="1:14">
      <c r="A98" s="30" t="s">
        <v>6135</v>
      </c>
      <c r="B98" t="s">
        <v>6169</v>
      </c>
      <c r="C98" t="s">
        <v>9580</v>
      </c>
      <c r="D98" t="s">
        <v>9374</v>
      </c>
      <c r="E98" t="s">
        <v>9581</v>
      </c>
      <c r="F98" t="s">
        <v>9198</v>
      </c>
      <c r="H98" t="s">
        <v>9198</v>
      </c>
      <c r="I98" t="s">
        <v>376</v>
      </c>
      <c r="K98" t="s">
        <v>376</v>
      </c>
      <c r="M98" t="s">
        <v>9582</v>
      </c>
      <c r="N98" t="s">
        <v>5967</v>
      </c>
    </row>
    <row r="99" spans="1:14">
      <c r="A99" s="30"/>
    </row>
    <row r="100" spans="1:14">
      <c r="A100" s="30" t="s">
        <v>6135</v>
      </c>
      <c r="B100" t="s">
        <v>6171</v>
      </c>
      <c r="C100" t="s">
        <v>9583</v>
      </c>
      <c r="D100" t="s">
        <v>9396</v>
      </c>
      <c r="E100" t="s">
        <v>9584</v>
      </c>
      <c r="F100" t="s">
        <v>9198</v>
      </c>
      <c r="H100" t="s">
        <v>9198</v>
      </c>
      <c r="I100" t="s">
        <v>376</v>
      </c>
      <c r="K100" t="s">
        <v>376</v>
      </c>
      <c r="M100" t="s">
        <v>9585</v>
      </c>
      <c r="N100" t="s">
        <v>5967</v>
      </c>
    </row>
    <row r="101" spans="1:14">
      <c r="A101" s="30"/>
    </row>
    <row r="102" spans="1:14">
      <c r="A102" s="30" t="s">
        <v>6135</v>
      </c>
      <c r="B102" t="s">
        <v>6173</v>
      </c>
      <c r="C102" t="s">
        <v>9586</v>
      </c>
      <c r="D102" t="s">
        <v>9281</v>
      </c>
      <c r="E102" t="s">
        <v>9587</v>
      </c>
      <c r="F102" t="s">
        <v>9198</v>
      </c>
      <c r="H102" t="s">
        <v>9198</v>
      </c>
      <c r="I102" t="s">
        <v>376</v>
      </c>
      <c r="K102" t="s">
        <v>376</v>
      </c>
      <c r="M102" t="s">
        <v>9588</v>
      </c>
      <c r="N102" t="s">
        <v>377</v>
      </c>
    </row>
    <row r="103" spans="1:14">
      <c r="A103" s="30"/>
    </row>
    <row r="104" spans="1:14">
      <c r="A104" s="30" t="s">
        <v>6135</v>
      </c>
      <c r="B104" t="s">
        <v>6178</v>
      </c>
      <c r="C104" t="s">
        <v>9589</v>
      </c>
      <c r="D104" t="s">
        <v>9381</v>
      </c>
      <c r="E104" t="s">
        <v>9590</v>
      </c>
      <c r="F104" t="s">
        <v>9198</v>
      </c>
      <c r="H104" t="s">
        <v>9198</v>
      </c>
      <c r="I104" t="s">
        <v>376</v>
      </c>
      <c r="K104" t="s">
        <v>376</v>
      </c>
      <c r="M104" t="s">
        <v>9591</v>
      </c>
    </row>
    <row r="105" spans="1:14">
      <c r="A105" s="30"/>
    </row>
    <row r="106" spans="1:14">
      <c r="A106" s="30" t="s">
        <v>6135</v>
      </c>
      <c r="B106" t="s">
        <v>9592</v>
      </c>
      <c r="C106" t="s">
        <v>9589</v>
      </c>
      <c r="D106" t="s">
        <v>9363</v>
      </c>
      <c r="E106" t="s">
        <v>9593</v>
      </c>
      <c r="F106" t="s">
        <v>9198</v>
      </c>
      <c r="H106" t="s">
        <v>9198</v>
      </c>
      <c r="I106" t="s">
        <v>376</v>
      </c>
      <c r="K106" t="s">
        <v>376</v>
      </c>
      <c r="M106" t="s">
        <v>9594</v>
      </c>
    </row>
    <row r="107" spans="1:14">
      <c r="A107" s="30"/>
    </row>
    <row r="108" spans="1:14">
      <c r="A108" s="30" t="s">
        <v>6135</v>
      </c>
      <c r="B108" t="s">
        <v>6183</v>
      </c>
      <c r="C108" t="s">
        <v>9595</v>
      </c>
      <c r="D108" t="s">
        <v>9198</v>
      </c>
      <c r="E108" t="s">
        <v>9198</v>
      </c>
      <c r="F108" t="s">
        <v>9198</v>
      </c>
      <c r="H108" t="s">
        <v>9198</v>
      </c>
      <c r="I108" t="s">
        <v>376</v>
      </c>
      <c r="K108" t="s">
        <v>376</v>
      </c>
      <c r="M108" t="s">
        <v>9595</v>
      </c>
      <c r="N108" t="s">
        <v>5967</v>
      </c>
    </row>
    <row r="109" spans="1:14">
      <c r="A109" s="30"/>
    </row>
    <row r="110" spans="1:14">
      <c r="A110" s="30" t="s">
        <v>5968</v>
      </c>
      <c r="B110" t="s">
        <v>9201</v>
      </c>
      <c r="C110" t="s">
        <v>5969</v>
      </c>
      <c r="D110" t="s">
        <v>390</v>
      </c>
      <c r="E110" t="s">
        <v>390</v>
      </c>
      <c r="F110" t="s">
        <v>391</v>
      </c>
      <c r="G110" t="s">
        <v>392</v>
      </c>
      <c r="H110" t="s">
        <v>393</v>
      </c>
      <c r="I110" t="s">
        <v>394</v>
      </c>
      <c r="J110" t="s">
        <v>392</v>
      </c>
      <c r="K110" t="s">
        <v>386</v>
      </c>
      <c r="L110" t="s">
        <v>395</v>
      </c>
      <c r="M110" t="s">
        <v>5970</v>
      </c>
      <c r="N110" t="s">
        <v>396</v>
      </c>
    </row>
    <row r="111" spans="1:14">
      <c r="A111" s="30" t="s">
        <v>6135</v>
      </c>
      <c r="C111" t="s">
        <v>9596</v>
      </c>
      <c r="D111" t="s">
        <v>9597</v>
      </c>
      <c r="E111" t="s">
        <v>9598</v>
      </c>
      <c r="F111" t="s">
        <v>9198</v>
      </c>
      <c r="H111" t="s">
        <v>9198</v>
      </c>
      <c r="I111" t="s">
        <v>376</v>
      </c>
      <c r="K111" t="s">
        <v>376</v>
      </c>
      <c r="M111" t="s">
        <v>9599</v>
      </c>
    </row>
    <row r="112" spans="1:14">
      <c r="A112" s="30"/>
    </row>
    <row r="113" spans="1:14">
      <c r="A113" s="30" t="s">
        <v>5968</v>
      </c>
      <c r="B113" t="s">
        <v>9201</v>
      </c>
      <c r="C113" t="s">
        <v>5969</v>
      </c>
      <c r="D113" t="s">
        <v>390</v>
      </c>
      <c r="E113" t="s">
        <v>390</v>
      </c>
      <c r="F113" t="s">
        <v>391</v>
      </c>
      <c r="G113" t="s">
        <v>392</v>
      </c>
      <c r="H113" t="s">
        <v>393</v>
      </c>
      <c r="I113" t="s">
        <v>394</v>
      </c>
      <c r="J113" t="s">
        <v>392</v>
      </c>
      <c r="K113" t="s">
        <v>386</v>
      </c>
      <c r="L113" t="s">
        <v>395</v>
      </c>
      <c r="M113" t="s">
        <v>5970</v>
      </c>
      <c r="N113" t="s">
        <v>396</v>
      </c>
    </row>
    <row r="114" spans="1:14">
      <c r="A114" s="30" t="s">
        <v>6277</v>
      </c>
      <c r="B114" t="s">
        <v>9600</v>
      </c>
      <c r="C114" t="s">
        <v>9601</v>
      </c>
      <c r="D114" t="s">
        <v>9223</v>
      </c>
      <c r="E114" t="s">
        <v>9602</v>
      </c>
      <c r="F114" t="s">
        <v>9198</v>
      </c>
      <c r="H114" t="s">
        <v>9198</v>
      </c>
      <c r="I114" t="s">
        <v>376</v>
      </c>
      <c r="K114" t="s">
        <v>376</v>
      </c>
      <c r="M114" t="s">
        <v>9603</v>
      </c>
    </row>
    <row r="115" spans="1:14">
      <c r="A115" s="30"/>
    </row>
    <row r="116" spans="1:14">
      <c r="A116" s="30" t="s">
        <v>5968</v>
      </c>
      <c r="B116" t="s">
        <v>9201</v>
      </c>
      <c r="C116" t="s">
        <v>5969</v>
      </c>
      <c r="D116" t="s">
        <v>390</v>
      </c>
      <c r="E116" t="s">
        <v>390</v>
      </c>
      <c r="F116" t="s">
        <v>391</v>
      </c>
      <c r="G116" t="s">
        <v>392</v>
      </c>
      <c r="H116" t="s">
        <v>393</v>
      </c>
      <c r="I116" t="s">
        <v>394</v>
      </c>
      <c r="J116" t="s">
        <v>392</v>
      </c>
      <c r="K116" t="s">
        <v>386</v>
      </c>
      <c r="L116" t="s">
        <v>395</v>
      </c>
      <c r="M116" t="s">
        <v>5970</v>
      </c>
      <c r="N116" t="s">
        <v>396</v>
      </c>
    </row>
    <row r="117" spans="1:14">
      <c r="A117" s="30" t="s">
        <v>6277</v>
      </c>
      <c r="C117" t="s">
        <v>9601</v>
      </c>
      <c r="D117" t="s">
        <v>9223</v>
      </c>
      <c r="E117" t="s">
        <v>9602</v>
      </c>
      <c r="F117" t="s">
        <v>9198</v>
      </c>
      <c r="H117" t="s">
        <v>9198</v>
      </c>
      <c r="I117" t="s">
        <v>376</v>
      </c>
      <c r="K117" t="s">
        <v>376</v>
      </c>
      <c r="M117" t="s">
        <v>9603</v>
      </c>
    </row>
    <row r="118" spans="1:14">
      <c r="A118" s="30"/>
    </row>
    <row r="119" spans="1:14">
      <c r="A119" s="30" t="s">
        <v>5968</v>
      </c>
      <c r="B119" t="s">
        <v>9201</v>
      </c>
      <c r="C119" t="s">
        <v>5969</v>
      </c>
      <c r="D119" t="s">
        <v>390</v>
      </c>
      <c r="E119" t="s">
        <v>390</v>
      </c>
      <c r="F119" t="s">
        <v>391</v>
      </c>
      <c r="G119" t="s">
        <v>392</v>
      </c>
      <c r="H119" t="s">
        <v>393</v>
      </c>
      <c r="I119" t="s">
        <v>394</v>
      </c>
      <c r="J119" t="s">
        <v>392</v>
      </c>
      <c r="K119" t="s">
        <v>386</v>
      </c>
      <c r="L119" t="s">
        <v>395</v>
      </c>
      <c r="M119" t="s">
        <v>5970</v>
      </c>
      <c r="N119" t="s">
        <v>396</v>
      </c>
    </row>
    <row r="120" spans="1:14">
      <c r="A120" s="30" t="s">
        <v>910</v>
      </c>
      <c r="B120" t="s">
        <v>9604</v>
      </c>
      <c r="C120" t="s">
        <v>9605</v>
      </c>
      <c r="D120" t="s">
        <v>9606</v>
      </c>
      <c r="E120" t="s">
        <v>9607</v>
      </c>
      <c r="F120" t="s">
        <v>9198</v>
      </c>
      <c r="H120" t="s">
        <v>9198</v>
      </c>
      <c r="I120" t="s">
        <v>376</v>
      </c>
      <c r="K120" t="s">
        <v>376</v>
      </c>
      <c r="M120" t="s">
        <v>9608</v>
      </c>
    </row>
    <row r="121" spans="1:14">
      <c r="A121" s="30"/>
    </row>
    <row r="122" spans="1:14">
      <c r="A122" s="30" t="s">
        <v>910</v>
      </c>
      <c r="B122" t="s">
        <v>9609</v>
      </c>
      <c r="C122" t="s">
        <v>9610</v>
      </c>
      <c r="D122" t="s">
        <v>9209</v>
      </c>
      <c r="E122" t="s">
        <v>9611</v>
      </c>
      <c r="F122" t="s">
        <v>9198</v>
      </c>
      <c r="H122" t="s">
        <v>9198</v>
      </c>
      <c r="I122" t="s">
        <v>376</v>
      </c>
      <c r="K122" t="s">
        <v>376</v>
      </c>
      <c r="M122" t="s">
        <v>9612</v>
      </c>
    </row>
    <row r="123" spans="1:14">
      <c r="A123" s="30"/>
    </row>
    <row r="124" spans="1:14">
      <c r="A124" s="30" t="s">
        <v>5968</v>
      </c>
      <c r="B124" t="s">
        <v>9201</v>
      </c>
      <c r="C124" t="s">
        <v>5969</v>
      </c>
      <c r="D124" t="s">
        <v>390</v>
      </c>
      <c r="E124" t="s">
        <v>390</v>
      </c>
      <c r="F124" t="s">
        <v>391</v>
      </c>
      <c r="G124" t="s">
        <v>392</v>
      </c>
      <c r="H124" t="s">
        <v>393</v>
      </c>
      <c r="I124" t="s">
        <v>394</v>
      </c>
      <c r="J124" t="s">
        <v>392</v>
      </c>
      <c r="K124" t="s">
        <v>386</v>
      </c>
      <c r="L124" t="s">
        <v>395</v>
      </c>
      <c r="M124" t="s">
        <v>5970</v>
      </c>
      <c r="N124" t="s">
        <v>396</v>
      </c>
    </row>
    <row r="125" spans="1:14">
      <c r="A125" s="30" t="s">
        <v>910</v>
      </c>
      <c r="C125" t="s">
        <v>9613</v>
      </c>
      <c r="D125" t="s">
        <v>9614</v>
      </c>
      <c r="E125" t="s">
        <v>9615</v>
      </c>
      <c r="F125" t="s">
        <v>9198</v>
      </c>
      <c r="H125" t="s">
        <v>9198</v>
      </c>
      <c r="I125" t="s">
        <v>376</v>
      </c>
      <c r="K125" t="s">
        <v>376</v>
      </c>
      <c r="M125" t="s">
        <v>9616</v>
      </c>
    </row>
    <row r="126" spans="1:14">
      <c r="A126" s="30"/>
    </row>
    <row r="127" spans="1:14">
      <c r="A127" s="30" t="s">
        <v>5968</v>
      </c>
      <c r="B127" t="s">
        <v>9201</v>
      </c>
      <c r="C127" t="s">
        <v>5969</v>
      </c>
      <c r="D127" t="s">
        <v>390</v>
      </c>
      <c r="E127" t="s">
        <v>390</v>
      </c>
      <c r="F127" t="s">
        <v>391</v>
      </c>
      <c r="G127" t="s">
        <v>392</v>
      </c>
      <c r="H127" t="s">
        <v>393</v>
      </c>
      <c r="I127" t="s">
        <v>394</v>
      </c>
      <c r="J127" t="s">
        <v>392</v>
      </c>
      <c r="K127" t="s">
        <v>386</v>
      </c>
      <c r="L127" t="s">
        <v>395</v>
      </c>
      <c r="M127" t="s">
        <v>5970</v>
      </c>
      <c r="N127" t="s">
        <v>396</v>
      </c>
    </row>
    <row r="128" spans="1:14">
      <c r="A128" s="30" t="s">
        <v>6289</v>
      </c>
      <c r="B128" t="s">
        <v>9617</v>
      </c>
      <c r="C128" t="s">
        <v>9618</v>
      </c>
      <c r="D128" t="s">
        <v>9223</v>
      </c>
      <c r="E128" t="s">
        <v>9619</v>
      </c>
      <c r="F128" t="s">
        <v>9198</v>
      </c>
      <c r="H128" t="s">
        <v>9198</v>
      </c>
      <c r="I128" t="s">
        <v>376</v>
      </c>
      <c r="K128" t="s">
        <v>376</v>
      </c>
      <c r="M128" t="s">
        <v>9620</v>
      </c>
    </row>
    <row r="129" spans="1:14">
      <c r="A129" s="30"/>
    </row>
    <row r="130" spans="1:14">
      <c r="A130" s="30" t="s">
        <v>5968</v>
      </c>
      <c r="B130" t="s">
        <v>9201</v>
      </c>
      <c r="C130" t="s">
        <v>5969</v>
      </c>
      <c r="D130" t="s">
        <v>390</v>
      </c>
      <c r="E130" t="s">
        <v>390</v>
      </c>
      <c r="F130" t="s">
        <v>391</v>
      </c>
      <c r="G130" t="s">
        <v>392</v>
      </c>
      <c r="H130" t="s">
        <v>393</v>
      </c>
      <c r="I130" t="s">
        <v>394</v>
      </c>
      <c r="J130" t="s">
        <v>392</v>
      </c>
      <c r="K130" t="s">
        <v>386</v>
      </c>
      <c r="L130" t="s">
        <v>395</v>
      </c>
      <c r="M130" t="s">
        <v>5970</v>
      </c>
      <c r="N130" t="s">
        <v>396</v>
      </c>
    </row>
    <row r="131" spans="1:14">
      <c r="A131" s="30" t="s">
        <v>6289</v>
      </c>
      <c r="C131" t="s">
        <v>9618</v>
      </c>
      <c r="D131" t="s">
        <v>9223</v>
      </c>
      <c r="E131" t="s">
        <v>9619</v>
      </c>
      <c r="F131" t="s">
        <v>9198</v>
      </c>
      <c r="H131" t="s">
        <v>9198</v>
      </c>
      <c r="I131" t="s">
        <v>376</v>
      </c>
      <c r="K131" t="s">
        <v>376</v>
      </c>
      <c r="M131" t="s">
        <v>9620</v>
      </c>
    </row>
    <row r="132" spans="1:14">
      <c r="A132" s="30"/>
    </row>
    <row r="133" spans="1:14">
      <c r="A133" s="30" t="s">
        <v>5950</v>
      </c>
      <c r="B133" t="s">
        <v>9172</v>
      </c>
      <c r="C133" t="s">
        <v>9485</v>
      </c>
      <c r="E133" t="s">
        <v>336</v>
      </c>
      <c r="F133" t="s">
        <v>9486</v>
      </c>
      <c r="G133" t="s">
        <v>338</v>
      </c>
      <c r="H133" s="13">
        <v>45621</v>
      </c>
      <c r="I133" t="s">
        <v>541</v>
      </c>
    </row>
    <row r="134" spans="1:14">
      <c r="A134" s="30"/>
      <c r="E134" t="s">
        <v>340</v>
      </c>
      <c r="F134" t="s">
        <v>341</v>
      </c>
      <c r="I134" t="s">
        <v>342</v>
      </c>
      <c r="J134" t="s">
        <v>343</v>
      </c>
      <c r="M134" t="s">
        <v>344</v>
      </c>
    </row>
    <row r="135" spans="1:14">
      <c r="A135" s="30"/>
      <c r="C135" t="s">
        <v>354</v>
      </c>
      <c r="D135" t="s">
        <v>347</v>
      </c>
      <c r="E135" t="s">
        <v>347</v>
      </c>
      <c r="F135" t="s">
        <v>348</v>
      </c>
      <c r="G135" t="s">
        <v>349</v>
      </c>
      <c r="H135" t="s">
        <v>350</v>
      </c>
      <c r="I135" t="s">
        <v>351</v>
      </c>
      <c r="J135" t="s">
        <v>349</v>
      </c>
      <c r="K135" t="s">
        <v>351</v>
      </c>
      <c r="L135" t="s">
        <v>352</v>
      </c>
      <c r="M135" t="s">
        <v>5959</v>
      </c>
    </row>
    <row r="136" spans="1:14">
      <c r="A136" s="30"/>
      <c r="C136" t="s">
        <v>355</v>
      </c>
      <c r="D136" t="s">
        <v>356</v>
      </c>
      <c r="E136" t="s">
        <v>357</v>
      </c>
      <c r="F136" t="s">
        <v>358</v>
      </c>
      <c r="H136" t="s">
        <v>359</v>
      </c>
      <c r="I136" t="s">
        <v>360</v>
      </c>
      <c r="K136" t="s">
        <v>361</v>
      </c>
      <c r="L136" t="s">
        <v>362</v>
      </c>
      <c r="M136" t="s">
        <v>5962</v>
      </c>
      <c r="N136" t="s">
        <v>364</v>
      </c>
    </row>
    <row r="137" spans="1:14">
      <c r="A137" s="30" t="s">
        <v>365</v>
      </c>
      <c r="B137" t="s">
        <v>5963</v>
      </c>
      <c r="C137" t="s">
        <v>368</v>
      </c>
      <c r="D137" t="s">
        <v>369</v>
      </c>
      <c r="E137" t="s">
        <v>370</v>
      </c>
      <c r="F137" t="s">
        <v>368</v>
      </c>
      <c r="H137" t="s">
        <v>368</v>
      </c>
      <c r="I137" t="s">
        <v>368</v>
      </c>
      <c r="K137" t="s">
        <v>368</v>
      </c>
    </row>
    <row r="138" spans="1:14">
      <c r="A138" s="30"/>
    </row>
    <row r="139" spans="1:14">
      <c r="A139" s="30"/>
    </row>
    <row r="140" spans="1:14">
      <c r="A140" s="30" t="s">
        <v>5968</v>
      </c>
      <c r="B140" t="s">
        <v>9201</v>
      </c>
      <c r="C140" t="s">
        <v>5969</v>
      </c>
      <c r="D140" t="s">
        <v>390</v>
      </c>
      <c r="E140" t="s">
        <v>390</v>
      </c>
      <c r="F140" t="s">
        <v>391</v>
      </c>
      <c r="G140" t="s">
        <v>392</v>
      </c>
      <c r="H140" t="s">
        <v>393</v>
      </c>
      <c r="I140" t="s">
        <v>394</v>
      </c>
      <c r="J140" t="s">
        <v>392</v>
      </c>
      <c r="K140" t="s">
        <v>386</v>
      </c>
      <c r="L140" t="s">
        <v>395</v>
      </c>
      <c r="M140" t="s">
        <v>5970</v>
      </c>
      <c r="N140" t="s">
        <v>396</v>
      </c>
    </row>
    <row r="141" spans="1:14">
      <c r="A141" s="30" t="s">
        <v>6298</v>
      </c>
      <c r="B141" t="s">
        <v>6299</v>
      </c>
      <c r="C141" t="s">
        <v>376</v>
      </c>
      <c r="D141" t="s">
        <v>9198</v>
      </c>
      <c r="E141" t="s">
        <v>9198</v>
      </c>
      <c r="F141" t="s">
        <v>9198</v>
      </c>
      <c r="H141" t="s">
        <v>9198</v>
      </c>
      <c r="I141" t="s">
        <v>9621</v>
      </c>
      <c r="K141" t="s">
        <v>376</v>
      </c>
      <c r="M141" t="s">
        <v>9621</v>
      </c>
      <c r="N141" t="s">
        <v>377</v>
      </c>
    </row>
    <row r="142" spans="1:14">
      <c r="A142" s="30"/>
    </row>
    <row r="143" spans="1:14">
      <c r="A143" s="30" t="s">
        <v>6298</v>
      </c>
      <c r="B143" t="s">
        <v>6301</v>
      </c>
      <c r="C143" t="s">
        <v>9622</v>
      </c>
      <c r="D143" t="s">
        <v>9198</v>
      </c>
      <c r="E143" t="s">
        <v>9198</v>
      </c>
      <c r="F143" t="s">
        <v>9198</v>
      </c>
      <c r="H143" t="s">
        <v>9198</v>
      </c>
      <c r="I143" t="s">
        <v>9623</v>
      </c>
      <c r="K143" t="s">
        <v>376</v>
      </c>
      <c r="M143" t="s">
        <v>9624</v>
      </c>
      <c r="N143" t="s">
        <v>377</v>
      </c>
    </row>
    <row r="144" spans="1:14">
      <c r="A144" s="30"/>
    </row>
    <row r="145" spans="1:14">
      <c r="A145" s="30" t="s">
        <v>6298</v>
      </c>
      <c r="B145" t="s">
        <v>6304</v>
      </c>
      <c r="C145" t="s">
        <v>9625</v>
      </c>
      <c r="D145" t="s">
        <v>9198</v>
      </c>
      <c r="E145" t="s">
        <v>9198</v>
      </c>
      <c r="F145" t="s">
        <v>9198</v>
      </c>
      <c r="H145" t="s">
        <v>9198</v>
      </c>
      <c r="I145" t="s">
        <v>9626</v>
      </c>
      <c r="K145" t="s">
        <v>376</v>
      </c>
      <c r="M145" t="s">
        <v>9627</v>
      </c>
      <c r="N145" t="s">
        <v>377</v>
      </c>
    </row>
    <row r="146" spans="1:14">
      <c r="A146" s="30"/>
    </row>
    <row r="147" spans="1:14">
      <c r="A147" s="30" t="s">
        <v>6298</v>
      </c>
      <c r="B147" t="s">
        <v>6306</v>
      </c>
      <c r="C147" t="s">
        <v>376</v>
      </c>
      <c r="D147" t="s">
        <v>9198</v>
      </c>
      <c r="E147" t="s">
        <v>9198</v>
      </c>
      <c r="F147" t="s">
        <v>9198</v>
      </c>
      <c r="H147" t="s">
        <v>9198</v>
      </c>
      <c r="I147" t="s">
        <v>9628</v>
      </c>
      <c r="K147" t="s">
        <v>376</v>
      </c>
      <c r="M147" t="s">
        <v>9628</v>
      </c>
      <c r="N147" t="s">
        <v>377</v>
      </c>
    </row>
    <row r="148" spans="1:14">
      <c r="A148" s="30"/>
    </row>
    <row r="149" spans="1:14">
      <c r="A149" s="30" t="s">
        <v>6298</v>
      </c>
      <c r="B149" t="s">
        <v>9629</v>
      </c>
      <c r="C149" t="s">
        <v>376</v>
      </c>
      <c r="D149" t="s">
        <v>9198</v>
      </c>
      <c r="E149" t="s">
        <v>9198</v>
      </c>
      <c r="F149" t="s">
        <v>9198</v>
      </c>
      <c r="H149" t="s">
        <v>9198</v>
      </c>
      <c r="I149" t="s">
        <v>9626</v>
      </c>
      <c r="K149" t="s">
        <v>376</v>
      </c>
      <c r="M149" t="s">
        <v>9626</v>
      </c>
      <c r="N149" t="s">
        <v>377</v>
      </c>
    </row>
    <row r="150" spans="1:14">
      <c r="A150" s="30"/>
    </row>
    <row r="151" spans="1:14">
      <c r="A151" s="30" t="s">
        <v>6298</v>
      </c>
      <c r="B151" t="s">
        <v>6309</v>
      </c>
      <c r="C151" t="s">
        <v>9630</v>
      </c>
      <c r="D151" t="s">
        <v>9198</v>
      </c>
      <c r="E151" t="s">
        <v>9198</v>
      </c>
      <c r="F151" t="s">
        <v>9198</v>
      </c>
      <c r="H151" t="s">
        <v>9198</v>
      </c>
      <c r="I151" t="s">
        <v>9621</v>
      </c>
      <c r="K151" t="s">
        <v>376</v>
      </c>
      <c r="M151" t="s">
        <v>9631</v>
      </c>
      <c r="N151" t="s">
        <v>377</v>
      </c>
    </row>
    <row r="152" spans="1:14">
      <c r="A152" s="30"/>
    </row>
    <row r="153" spans="1:14">
      <c r="A153" s="30" t="s">
        <v>6298</v>
      </c>
      <c r="B153" t="s">
        <v>6312</v>
      </c>
      <c r="C153" t="s">
        <v>376</v>
      </c>
      <c r="D153" t="s">
        <v>9198</v>
      </c>
      <c r="E153" t="s">
        <v>9198</v>
      </c>
      <c r="F153" t="s">
        <v>9198</v>
      </c>
      <c r="H153" t="s">
        <v>9198</v>
      </c>
      <c r="I153" t="s">
        <v>9632</v>
      </c>
      <c r="K153" t="s">
        <v>376</v>
      </c>
      <c r="M153" t="s">
        <v>9632</v>
      </c>
      <c r="N153" t="s">
        <v>377</v>
      </c>
    </row>
    <row r="154" spans="1:14">
      <c r="A154" s="30"/>
    </row>
    <row r="155" spans="1:14">
      <c r="A155" s="30" t="s">
        <v>6298</v>
      </c>
      <c r="B155" t="s">
        <v>6314</v>
      </c>
      <c r="C155" t="s">
        <v>376</v>
      </c>
      <c r="D155" t="s">
        <v>9198</v>
      </c>
      <c r="E155" t="s">
        <v>9198</v>
      </c>
      <c r="F155" t="s">
        <v>9198</v>
      </c>
      <c r="H155" t="s">
        <v>9198</v>
      </c>
      <c r="I155" t="s">
        <v>9621</v>
      </c>
      <c r="K155" t="s">
        <v>376</v>
      </c>
      <c r="M155" t="s">
        <v>9621</v>
      </c>
      <c r="N155" t="s">
        <v>377</v>
      </c>
    </row>
    <row r="156" spans="1:14">
      <c r="A156" s="30"/>
    </row>
    <row r="157" spans="1:14">
      <c r="A157" s="30" t="s">
        <v>6298</v>
      </c>
      <c r="B157" t="s">
        <v>6317</v>
      </c>
      <c r="C157" t="s">
        <v>376</v>
      </c>
      <c r="D157" t="s">
        <v>9198</v>
      </c>
      <c r="E157" t="s">
        <v>9198</v>
      </c>
      <c r="F157" t="s">
        <v>9198</v>
      </c>
      <c r="H157" t="s">
        <v>9198</v>
      </c>
      <c r="I157" t="s">
        <v>9633</v>
      </c>
      <c r="K157" t="s">
        <v>376</v>
      </c>
      <c r="M157" t="s">
        <v>9633</v>
      </c>
      <c r="N157" t="s">
        <v>377</v>
      </c>
    </row>
    <row r="158" spans="1:14">
      <c r="A158" s="30"/>
    </row>
    <row r="159" spans="1:14">
      <c r="A159" s="30" t="s">
        <v>6298</v>
      </c>
      <c r="B159" t="s">
        <v>6319</v>
      </c>
      <c r="C159" t="s">
        <v>376</v>
      </c>
      <c r="D159" t="s">
        <v>9198</v>
      </c>
      <c r="E159" t="s">
        <v>9198</v>
      </c>
      <c r="F159" t="s">
        <v>9198</v>
      </c>
      <c r="H159" t="s">
        <v>9198</v>
      </c>
      <c r="I159" t="s">
        <v>9632</v>
      </c>
      <c r="K159" t="s">
        <v>376</v>
      </c>
      <c r="M159" t="s">
        <v>9632</v>
      </c>
      <c r="N159" t="s">
        <v>377</v>
      </c>
    </row>
    <row r="160" spans="1:14">
      <c r="A160" s="30"/>
    </row>
    <row r="161" spans="1:14">
      <c r="A161" s="30" t="s">
        <v>6298</v>
      </c>
      <c r="B161" t="s">
        <v>6322</v>
      </c>
      <c r="C161" t="s">
        <v>9634</v>
      </c>
      <c r="D161" t="s">
        <v>9198</v>
      </c>
      <c r="E161" t="s">
        <v>9198</v>
      </c>
      <c r="F161" t="s">
        <v>9198</v>
      </c>
      <c r="H161" t="s">
        <v>9198</v>
      </c>
      <c r="I161" t="s">
        <v>9635</v>
      </c>
      <c r="K161" t="s">
        <v>376</v>
      </c>
      <c r="M161" t="s">
        <v>9636</v>
      </c>
      <c r="N161" t="s">
        <v>377</v>
      </c>
    </row>
    <row r="162" spans="1:14">
      <c r="A162" s="30"/>
    </row>
    <row r="163" spans="1:14">
      <c r="A163" s="30" t="s">
        <v>6298</v>
      </c>
      <c r="B163" t="s">
        <v>6325</v>
      </c>
      <c r="C163" t="s">
        <v>9637</v>
      </c>
      <c r="D163" t="s">
        <v>9198</v>
      </c>
      <c r="E163" t="s">
        <v>9198</v>
      </c>
      <c r="F163" t="s">
        <v>9198</v>
      </c>
      <c r="H163" t="s">
        <v>9198</v>
      </c>
      <c r="I163" t="s">
        <v>9638</v>
      </c>
      <c r="K163" t="s">
        <v>376</v>
      </c>
      <c r="M163" t="s">
        <v>9639</v>
      </c>
      <c r="N163" t="s">
        <v>377</v>
      </c>
    </row>
    <row r="164" spans="1:14">
      <c r="A164" s="30"/>
    </row>
    <row r="165" spans="1:14">
      <c r="A165" s="30" t="s">
        <v>6298</v>
      </c>
      <c r="B165" t="s">
        <v>6330</v>
      </c>
      <c r="C165" t="s">
        <v>376</v>
      </c>
      <c r="D165" t="s">
        <v>9198</v>
      </c>
      <c r="E165" t="s">
        <v>9198</v>
      </c>
      <c r="F165" t="s">
        <v>9198</v>
      </c>
      <c r="H165" t="s">
        <v>9198</v>
      </c>
      <c r="I165" t="s">
        <v>9640</v>
      </c>
      <c r="K165" t="s">
        <v>376</v>
      </c>
      <c r="M165" t="s">
        <v>9640</v>
      </c>
      <c r="N165" t="s">
        <v>377</v>
      </c>
    </row>
    <row r="166" spans="1:14">
      <c r="A166" s="30"/>
    </row>
    <row r="167" spans="1:14">
      <c r="A167" s="30" t="s">
        <v>6298</v>
      </c>
      <c r="B167" t="s">
        <v>6339</v>
      </c>
      <c r="C167" t="s">
        <v>376</v>
      </c>
      <c r="D167" t="s">
        <v>9198</v>
      </c>
      <c r="E167" t="s">
        <v>9198</v>
      </c>
      <c r="F167" t="s">
        <v>9198</v>
      </c>
      <c r="H167" t="s">
        <v>9198</v>
      </c>
      <c r="I167" t="s">
        <v>9641</v>
      </c>
      <c r="K167" t="s">
        <v>376</v>
      </c>
      <c r="M167" t="s">
        <v>9641</v>
      </c>
      <c r="N167" t="s">
        <v>377</v>
      </c>
    </row>
    <row r="168" spans="1:14">
      <c r="A168" s="30"/>
    </row>
    <row r="169" spans="1:14">
      <c r="A169" s="30" t="s">
        <v>6298</v>
      </c>
      <c r="B169" t="s">
        <v>6341</v>
      </c>
      <c r="C169" t="s">
        <v>9625</v>
      </c>
      <c r="D169" t="s">
        <v>9198</v>
      </c>
      <c r="E169" t="s">
        <v>9198</v>
      </c>
      <c r="F169" t="s">
        <v>9198</v>
      </c>
      <c r="H169" t="s">
        <v>9198</v>
      </c>
      <c r="I169" t="s">
        <v>9626</v>
      </c>
      <c r="K169" t="s">
        <v>376</v>
      </c>
      <c r="M169" t="s">
        <v>9627</v>
      </c>
      <c r="N169" t="s">
        <v>377</v>
      </c>
    </row>
    <row r="170" spans="1:14">
      <c r="A170" s="30"/>
    </row>
    <row r="171" spans="1:14">
      <c r="A171" s="30" t="s">
        <v>6298</v>
      </c>
      <c r="B171" t="s">
        <v>6346</v>
      </c>
      <c r="C171" t="s">
        <v>376</v>
      </c>
      <c r="D171" t="s">
        <v>9198</v>
      </c>
      <c r="E171" t="s">
        <v>9198</v>
      </c>
      <c r="F171" t="s">
        <v>9198</v>
      </c>
      <c r="H171" t="s">
        <v>9198</v>
      </c>
      <c r="I171" t="s">
        <v>9642</v>
      </c>
      <c r="K171" t="s">
        <v>376</v>
      </c>
      <c r="M171" t="s">
        <v>9642</v>
      </c>
    </row>
    <row r="172" spans="1:14">
      <c r="A172" s="30"/>
    </row>
    <row r="173" spans="1:14">
      <c r="A173" s="30" t="s">
        <v>6298</v>
      </c>
      <c r="B173" t="s">
        <v>6349</v>
      </c>
      <c r="C173" t="s">
        <v>376</v>
      </c>
      <c r="D173" t="s">
        <v>9198</v>
      </c>
      <c r="E173" t="s">
        <v>9198</v>
      </c>
      <c r="F173" t="s">
        <v>9198</v>
      </c>
      <c r="H173" t="s">
        <v>9198</v>
      </c>
      <c r="I173" t="s">
        <v>9643</v>
      </c>
      <c r="K173" t="s">
        <v>376</v>
      </c>
      <c r="M173" t="s">
        <v>9643</v>
      </c>
      <c r="N173" t="s">
        <v>377</v>
      </c>
    </row>
    <row r="174" spans="1:14">
      <c r="A174" s="30"/>
    </row>
    <row r="175" spans="1:14">
      <c r="A175" s="30" t="s">
        <v>6298</v>
      </c>
      <c r="B175" t="s">
        <v>6351</v>
      </c>
      <c r="C175" t="s">
        <v>9644</v>
      </c>
      <c r="D175" t="s">
        <v>9198</v>
      </c>
      <c r="E175" t="s">
        <v>9198</v>
      </c>
      <c r="F175" t="s">
        <v>9198</v>
      </c>
      <c r="H175" t="s">
        <v>9198</v>
      </c>
      <c r="I175" t="s">
        <v>9645</v>
      </c>
      <c r="K175" t="s">
        <v>376</v>
      </c>
      <c r="M175" t="s">
        <v>9646</v>
      </c>
      <c r="N175" t="s">
        <v>377</v>
      </c>
    </row>
    <row r="176" spans="1:14">
      <c r="A176" s="30"/>
    </row>
    <row r="177" spans="1:14">
      <c r="A177" s="30" t="s">
        <v>6298</v>
      </c>
      <c r="B177" t="s">
        <v>6354</v>
      </c>
      <c r="C177" t="s">
        <v>9644</v>
      </c>
      <c r="D177" t="s">
        <v>9198</v>
      </c>
      <c r="E177" t="s">
        <v>9198</v>
      </c>
      <c r="F177" t="s">
        <v>9198</v>
      </c>
      <c r="H177" t="s">
        <v>9198</v>
      </c>
      <c r="I177" t="s">
        <v>9645</v>
      </c>
      <c r="K177" t="s">
        <v>376</v>
      </c>
      <c r="M177" t="s">
        <v>9646</v>
      </c>
      <c r="N177" t="s">
        <v>377</v>
      </c>
    </row>
    <row r="178" spans="1:14">
      <c r="A178" s="30"/>
    </row>
    <row r="179" spans="1:14">
      <c r="A179" s="30" t="s">
        <v>6298</v>
      </c>
      <c r="B179" t="s">
        <v>6358</v>
      </c>
      <c r="C179" t="s">
        <v>9647</v>
      </c>
      <c r="D179" t="s">
        <v>9198</v>
      </c>
      <c r="E179" t="s">
        <v>9198</v>
      </c>
      <c r="F179" t="s">
        <v>9198</v>
      </c>
      <c r="H179" t="s">
        <v>9198</v>
      </c>
      <c r="I179" t="s">
        <v>9648</v>
      </c>
      <c r="K179" t="s">
        <v>376</v>
      </c>
      <c r="M179" t="s">
        <v>9649</v>
      </c>
      <c r="N179" t="s">
        <v>377</v>
      </c>
    </row>
    <row r="180" spans="1:14">
      <c r="A180" s="30"/>
    </row>
    <row r="181" spans="1:14">
      <c r="A181" s="30" t="s">
        <v>6298</v>
      </c>
      <c r="B181" t="s">
        <v>6361</v>
      </c>
      <c r="C181" t="s">
        <v>376</v>
      </c>
      <c r="D181" t="s">
        <v>9198</v>
      </c>
      <c r="E181" t="s">
        <v>9198</v>
      </c>
      <c r="F181" t="s">
        <v>9198</v>
      </c>
      <c r="H181" t="s">
        <v>9198</v>
      </c>
      <c r="I181" t="s">
        <v>9645</v>
      </c>
      <c r="K181" t="s">
        <v>376</v>
      </c>
      <c r="M181" t="s">
        <v>9645</v>
      </c>
      <c r="N181" t="s">
        <v>377</v>
      </c>
    </row>
    <row r="182" spans="1:14">
      <c r="A182" s="30"/>
    </row>
    <row r="183" spans="1:14">
      <c r="A183" s="30" t="s">
        <v>6298</v>
      </c>
      <c r="B183" t="s">
        <v>6363</v>
      </c>
      <c r="C183" t="s">
        <v>376</v>
      </c>
      <c r="D183" t="s">
        <v>9198</v>
      </c>
      <c r="E183" t="s">
        <v>9198</v>
      </c>
      <c r="F183" t="s">
        <v>9198</v>
      </c>
      <c r="H183" t="s">
        <v>9198</v>
      </c>
      <c r="I183" t="s">
        <v>9648</v>
      </c>
      <c r="K183" t="s">
        <v>376</v>
      </c>
      <c r="M183" t="s">
        <v>9648</v>
      </c>
    </row>
    <row r="184" spans="1:14">
      <c r="A184" s="30"/>
    </row>
    <row r="185" spans="1:14">
      <c r="A185" s="30" t="s">
        <v>6298</v>
      </c>
      <c r="B185" t="s">
        <v>6368</v>
      </c>
      <c r="C185" t="s">
        <v>9650</v>
      </c>
      <c r="D185" t="s">
        <v>9198</v>
      </c>
      <c r="E185" t="s">
        <v>9198</v>
      </c>
      <c r="F185" t="s">
        <v>9198</v>
      </c>
      <c r="H185" t="s">
        <v>9198</v>
      </c>
      <c r="I185" t="s">
        <v>9651</v>
      </c>
      <c r="K185" t="s">
        <v>376</v>
      </c>
      <c r="M185" t="s">
        <v>9652</v>
      </c>
    </row>
    <row r="186" spans="1:14">
      <c r="A186" s="30"/>
    </row>
    <row r="187" spans="1:14">
      <c r="A187" s="30" t="s">
        <v>6298</v>
      </c>
      <c r="B187" t="s">
        <v>9325</v>
      </c>
      <c r="C187" t="s">
        <v>376</v>
      </c>
      <c r="D187" t="s">
        <v>9198</v>
      </c>
      <c r="E187" t="s">
        <v>9198</v>
      </c>
      <c r="F187" t="s">
        <v>9198</v>
      </c>
      <c r="H187" t="s">
        <v>9198</v>
      </c>
      <c r="I187" t="s">
        <v>9653</v>
      </c>
      <c r="K187" t="s">
        <v>376</v>
      </c>
      <c r="M187" t="s">
        <v>9653</v>
      </c>
    </row>
    <row r="188" spans="1:14">
      <c r="A188" s="30"/>
    </row>
    <row r="189" spans="1:14">
      <c r="A189" s="30" t="s">
        <v>6298</v>
      </c>
      <c r="B189" t="s">
        <v>6138</v>
      </c>
      <c r="C189" t="s">
        <v>9654</v>
      </c>
      <c r="D189" t="s">
        <v>9198</v>
      </c>
      <c r="E189" t="s">
        <v>9198</v>
      </c>
      <c r="F189" t="s">
        <v>9198</v>
      </c>
      <c r="H189" t="s">
        <v>9198</v>
      </c>
      <c r="I189" t="s">
        <v>376</v>
      </c>
      <c r="K189" t="s">
        <v>376</v>
      </c>
      <c r="M189" t="s">
        <v>9654</v>
      </c>
    </row>
    <row r="190" spans="1:14">
      <c r="A190" s="30"/>
    </row>
    <row r="191" spans="1:14">
      <c r="A191" s="30" t="s">
        <v>5968</v>
      </c>
      <c r="B191" t="s">
        <v>9201</v>
      </c>
      <c r="C191" t="s">
        <v>5969</v>
      </c>
      <c r="D191" t="s">
        <v>390</v>
      </c>
      <c r="E191" t="s">
        <v>390</v>
      </c>
      <c r="F191" t="s">
        <v>391</v>
      </c>
      <c r="G191" t="s">
        <v>392</v>
      </c>
      <c r="H191" t="s">
        <v>393</v>
      </c>
      <c r="I191" t="s">
        <v>394</v>
      </c>
      <c r="J191" t="s">
        <v>392</v>
      </c>
      <c r="K191" t="s">
        <v>386</v>
      </c>
      <c r="L191" t="s">
        <v>395</v>
      </c>
      <c r="M191" t="s">
        <v>5970</v>
      </c>
      <c r="N191" t="s">
        <v>396</v>
      </c>
    </row>
    <row r="192" spans="1:14">
      <c r="A192" s="30" t="s">
        <v>6298</v>
      </c>
      <c r="C192" t="s">
        <v>9655</v>
      </c>
      <c r="D192" t="s">
        <v>9198</v>
      </c>
      <c r="E192" t="s">
        <v>9198</v>
      </c>
      <c r="F192" t="s">
        <v>9198</v>
      </c>
      <c r="H192" t="s">
        <v>9198</v>
      </c>
      <c r="I192" t="s">
        <v>9656</v>
      </c>
      <c r="K192" t="s">
        <v>376</v>
      </c>
      <c r="M192" t="s">
        <v>9657</v>
      </c>
    </row>
    <row r="193" spans="1:14">
      <c r="A193" s="30"/>
    </row>
    <row r="194" spans="1:14">
      <c r="A194" s="30" t="s">
        <v>5968</v>
      </c>
      <c r="B194" t="s">
        <v>9201</v>
      </c>
      <c r="C194" t="s">
        <v>5969</v>
      </c>
      <c r="D194" t="s">
        <v>390</v>
      </c>
      <c r="E194" t="s">
        <v>390</v>
      </c>
      <c r="F194" t="s">
        <v>391</v>
      </c>
      <c r="G194" t="s">
        <v>392</v>
      </c>
      <c r="H194" t="s">
        <v>393</v>
      </c>
      <c r="I194" t="s">
        <v>394</v>
      </c>
      <c r="J194" t="s">
        <v>392</v>
      </c>
      <c r="K194" t="s">
        <v>386</v>
      </c>
      <c r="L194" t="s">
        <v>395</v>
      </c>
      <c r="M194" t="s">
        <v>5970</v>
      </c>
      <c r="N194" t="s">
        <v>396</v>
      </c>
    </row>
    <row r="195" spans="1:14">
      <c r="A195" s="30" t="s">
        <v>6398</v>
      </c>
      <c r="B195" t="s">
        <v>9658</v>
      </c>
      <c r="C195" t="s">
        <v>9659</v>
      </c>
      <c r="D195" t="s">
        <v>9367</v>
      </c>
      <c r="E195" t="s">
        <v>9660</v>
      </c>
      <c r="F195" t="s">
        <v>9198</v>
      </c>
      <c r="H195" t="s">
        <v>9198</v>
      </c>
      <c r="I195" t="s">
        <v>376</v>
      </c>
      <c r="K195" t="s">
        <v>376</v>
      </c>
      <c r="M195" t="s">
        <v>9661</v>
      </c>
    </row>
    <row r="196" spans="1:14">
      <c r="A196" s="30"/>
    </row>
    <row r="197" spans="1:14">
      <c r="A197" s="30" t="s">
        <v>6398</v>
      </c>
      <c r="B197" t="s">
        <v>6278</v>
      </c>
      <c r="C197" t="s">
        <v>9662</v>
      </c>
      <c r="D197" t="s">
        <v>9281</v>
      </c>
      <c r="E197" t="s">
        <v>9663</v>
      </c>
      <c r="F197" t="s">
        <v>9198</v>
      </c>
      <c r="H197" t="s">
        <v>9198</v>
      </c>
      <c r="I197" t="s">
        <v>376</v>
      </c>
      <c r="K197" t="s">
        <v>376</v>
      </c>
      <c r="M197" t="s">
        <v>9664</v>
      </c>
    </row>
    <row r="198" spans="1:14">
      <c r="A198" s="30"/>
    </row>
    <row r="199" spans="1:14">
      <c r="A199" s="30" t="s">
        <v>5950</v>
      </c>
      <c r="B199" t="s">
        <v>9172</v>
      </c>
      <c r="C199" t="s">
        <v>9485</v>
      </c>
      <c r="E199" t="s">
        <v>336</v>
      </c>
      <c r="F199" t="s">
        <v>9486</v>
      </c>
      <c r="G199" t="s">
        <v>338</v>
      </c>
      <c r="H199" s="13">
        <v>45621</v>
      </c>
      <c r="I199" t="s">
        <v>624</v>
      </c>
    </row>
    <row r="200" spans="1:14">
      <c r="A200" s="30"/>
      <c r="E200" t="s">
        <v>340</v>
      </c>
      <c r="F200" t="s">
        <v>341</v>
      </c>
      <c r="I200" t="s">
        <v>342</v>
      </c>
      <c r="J200" t="s">
        <v>343</v>
      </c>
      <c r="M200" t="s">
        <v>344</v>
      </c>
    </row>
    <row r="201" spans="1:14">
      <c r="A201" s="30"/>
      <c r="C201" t="s">
        <v>354</v>
      </c>
      <c r="D201" t="s">
        <v>347</v>
      </c>
      <c r="E201" t="s">
        <v>347</v>
      </c>
      <c r="F201" t="s">
        <v>348</v>
      </c>
      <c r="G201" t="s">
        <v>349</v>
      </c>
      <c r="H201" t="s">
        <v>350</v>
      </c>
      <c r="I201" t="s">
        <v>351</v>
      </c>
      <c r="J201" t="s">
        <v>349</v>
      </c>
      <c r="K201" t="s">
        <v>351</v>
      </c>
      <c r="L201" t="s">
        <v>352</v>
      </c>
      <c r="M201" t="s">
        <v>5959</v>
      </c>
    </row>
    <row r="202" spans="1:14">
      <c r="A202" s="30"/>
      <c r="C202" t="s">
        <v>355</v>
      </c>
      <c r="D202" t="s">
        <v>356</v>
      </c>
      <c r="E202" t="s">
        <v>357</v>
      </c>
      <c r="F202" t="s">
        <v>358</v>
      </c>
      <c r="H202" t="s">
        <v>359</v>
      </c>
      <c r="I202" t="s">
        <v>360</v>
      </c>
      <c r="K202" t="s">
        <v>361</v>
      </c>
      <c r="L202" t="s">
        <v>362</v>
      </c>
      <c r="M202" t="s">
        <v>5962</v>
      </c>
      <c r="N202" t="s">
        <v>364</v>
      </c>
    </row>
    <row r="203" spans="1:14">
      <c r="A203" s="30" t="s">
        <v>365</v>
      </c>
      <c r="B203" t="s">
        <v>5963</v>
      </c>
      <c r="C203" t="s">
        <v>368</v>
      </c>
      <c r="D203" t="s">
        <v>369</v>
      </c>
      <c r="E203" t="s">
        <v>370</v>
      </c>
      <c r="F203" t="s">
        <v>368</v>
      </c>
      <c r="H203" t="s">
        <v>368</v>
      </c>
      <c r="I203" t="s">
        <v>368</v>
      </c>
      <c r="K203" t="s">
        <v>368</v>
      </c>
    </row>
    <row r="204" spans="1:14">
      <c r="A204" s="30"/>
    </row>
    <row r="205" spans="1:14">
      <c r="A205" s="30"/>
    </row>
    <row r="206" spans="1:14">
      <c r="A206" s="30" t="s">
        <v>6398</v>
      </c>
      <c r="B206" t="s">
        <v>6428</v>
      </c>
      <c r="C206" t="s">
        <v>9665</v>
      </c>
      <c r="D206" t="s">
        <v>9363</v>
      </c>
      <c r="E206" t="s">
        <v>9666</v>
      </c>
      <c r="F206" t="s">
        <v>9198</v>
      </c>
      <c r="H206" t="s">
        <v>9198</v>
      </c>
      <c r="I206" t="s">
        <v>376</v>
      </c>
      <c r="K206" t="s">
        <v>376</v>
      </c>
      <c r="M206" t="s">
        <v>9667</v>
      </c>
    </row>
    <row r="207" spans="1:14">
      <c r="A207" s="30"/>
    </row>
    <row r="208" spans="1:14">
      <c r="A208" s="30" t="s">
        <v>6398</v>
      </c>
      <c r="B208" t="s">
        <v>6399</v>
      </c>
      <c r="C208" t="s">
        <v>9668</v>
      </c>
      <c r="D208" t="s">
        <v>9332</v>
      </c>
      <c r="E208" t="s">
        <v>9669</v>
      </c>
      <c r="F208" t="s">
        <v>9198</v>
      </c>
      <c r="H208" t="s">
        <v>9198</v>
      </c>
      <c r="I208" t="s">
        <v>376</v>
      </c>
      <c r="K208" t="s">
        <v>376</v>
      </c>
      <c r="M208" t="s">
        <v>9670</v>
      </c>
    </row>
    <row r="209" spans="1:14">
      <c r="A209" s="30"/>
    </row>
    <row r="210" spans="1:14">
      <c r="A210" s="30" t="s">
        <v>6398</v>
      </c>
      <c r="B210" t="s">
        <v>9671</v>
      </c>
      <c r="C210" t="s">
        <v>9672</v>
      </c>
      <c r="D210" t="s">
        <v>9198</v>
      </c>
      <c r="E210" t="s">
        <v>9198</v>
      </c>
      <c r="F210" t="s">
        <v>9198</v>
      </c>
      <c r="H210" t="s">
        <v>9198</v>
      </c>
      <c r="I210" t="s">
        <v>376</v>
      </c>
      <c r="K210" t="s">
        <v>376</v>
      </c>
      <c r="M210" t="s">
        <v>9672</v>
      </c>
    </row>
    <row r="211" spans="1:14">
      <c r="A211" s="30"/>
    </row>
    <row r="212" spans="1:14">
      <c r="A212" s="30" t="s">
        <v>6398</v>
      </c>
      <c r="B212" t="s">
        <v>6401</v>
      </c>
      <c r="C212" t="s">
        <v>9673</v>
      </c>
      <c r="D212" t="s">
        <v>9281</v>
      </c>
      <c r="E212" t="s">
        <v>9587</v>
      </c>
      <c r="F212" t="s">
        <v>9198</v>
      </c>
      <c r="H212" t="s">
        <v>9198</v>
      </c>
      <c r="I212" t="s">
        <v>376</v>
      </c>
      <c r="K212" t="s">
        <v>376</v>
      </c>
      <c r="M212" t="s">
        <v>9674</v>
      </c>
    </row>
    <row r="213" spans="1:14">
      <c r="A213" s="30"/>
    </row>
    <row r="214" spans="1:14">
      <c r="A214" s="30" t="s">
        <v>6398</v>
      </c>
      <c r="B214" t="s">
        <v>6403</v>
      </c>
      <c r="C214" t="s">
        <v>9675</v>
      </c>
      <c r="D214" t="s">
        <v>9332</v>
      </c>
      <c r="E214" t="s">
        <v>9676</v>
      </c>
      <c r="F214" t="s">
        <v>9198</v>
      </c>
      <c r="H214" t="s">
        <v>9198</v>
      </c>
      <c r="I214" t="s">
        <v>376</v>
      </c>
      <c r="K214" t="s">
        <v>376</v>
      </c>
      <c r="M214" t="s">
        <v>9677</v>
      </c>
    </row>
    <row r="215" spans="1:14">
      <c r="A215" s="30"/>
    </row>
    <row r="216" spans="1:14">
      <c r="A216" s="30" t="s">
        <v>6398</v>
      </c>
      <c r="B216" t="s">
        <v>6405</v>
      </c>
      <c r="C216" t="s">
        <v>9678</v>
      </c>
      <c r="D216" t="s">
        <v>9367</v>
      </c>
      <c r="E216" t="s">
        <v>9679</v>
      </c>
      <c r="F216" t="s">
        <v>9198</v>
      </c>
      <c r="H216" t="s">
        <v>9198</v>
      </c>
      <c r="I216" t="s">
        <v>376</v>
      </c>
      <c r="K216" t="s">
        <v>376</v>
      </c>
      <c r="M216" t="s">
        <v>9680</v>
      </c>
    </row>
    <row r="217" spans="1:14">
      <c r="A217" s="30"/>
    </row>
    <row r="218" spans="1:14">
      <c r="A218" s="30" t="s">
        <v>6398</v>
      </c>
      <c r="B218" t="s">
        <v>6440</v>
      </c>
      <c r="C218" t="s">
        <v>9681</v>
      </c>
      <c r="D218" t="s">
        <v>9367</v>
      </c>
      <c r="E218" t="s">
        <v>9682</v>
      </c>
      <c r="F218" t="s">
        <v>9198</v>
      </c>
      <c r="H218" t="s">
        <v>9198</v>
      </c>
      <c r="I218" t="s">
        <v>376</v>
      </c>
      <c r="K218" t="s">
        <v>376</v>
      </c>
      <c r="M218" t="s">
        <v>9683</v>
      </c>
    </row>
    <row r="219" spans="1:14">
      <c r="A219" s="30"/>
    </row>
    <row r="220" spans="1:14">
      <c r="A220" s="30" t="s">
        <v>5968</v>
      </c>
      <c r="B220" t="s">
        <v>9201</v>
      </c>
      <c r="C220" t="s">
        <v>5969</v>
      </c>
      <c r="D220" t="s">
        <v>390</v>
      </c>
      <c r="E220" t="s">
        <v>390</v>
      </c>
      <c r="F220" t="s">
        <v>391</v>
      </c>
      <c r="G220" t="s">
        <v>392</v>
      </c>
      <c r="H220" t="s">
        <v>393</v>
      </c>
      <c r="I220" t="s">
        <v>394</v>
      </c>
      <c r="J220" t="s">
        <v>392</v>
      </c>
      <c r="K220" t="s">
        <v>386</v>
      </c>
      <c r="L220" t="s">
        <v>395</v>
      </c>
      <c r="M220" t="s">
        <v>5970</v>
      </c>
      <c r="N220" t="s">
        <v>396</v>
      </c>
    </row>
    <row r="221" spans="1:14">
      <c r="A221" s="30" t="s">
        <v>6398</v>
      </c>
      <c r="C221" t="s">
        <v>9684</v>
      </c>
      <c r="D221" t="s">
        <v>9685</v>
      </c>
      <c r="E221" t="s">
        <v>9686</v>
      </c>
      <c r="F221" t="s">
        <v>9198</v>
      </c>
      <c r="H221" t="s">
        <v>9198</v>
      </c>
      <c r="I221" t="s">
        <v>376</v>
      </c>
      <c r="K221" t="s">
        <v>376</v>
      </c>
      <c r="M221" t="s">
        <v>9687</v>
      </c>
    </row>
    <row r="222" spans="1:14">
      <c r="A222" s="30"/>
    </row>
    <row r="223" spans="1:14">
      <c r="A223" s="30" t="s">
        <v>5968</v>
      </c>
      <c r="B223" t="s">
        <v>9201</v>
      </c>
      <c r="C223" t="s">
        <v>5969</v>
      </c>
      <c r="D223" t="s">
        <v>390</v>
      </c>
      <c r="E223" t="s">
        <v>390</v>
      </c>
      <c r="F223" t="s">
        <v>391</v>
      </c>
      <c r="G223" t="s">
        <v>392</v>
      </c>
      <c r="H223" t="s">
        <v>393</v>
      </c>
      <c r="I223" t="s">
        <v>394</v>
      </c>
      <c r="J223" t="s">
        <v>392</v>
      </c>
      <c r="K223" t="s">
        <v>386</v>
      </c>
      <c r="L223" t="s">
        <v>395</v>
      </c>
      <c r="M223" t="s">
        <v>5970</v>
      </c>
      <c r="N223" t="s">
        <v>396</v>
      </c>
    </row>
    <row r="224" spans="1:14">
      <c r="A224" s="30" t="s">
        <v>6409</v>
      </c>
      <c r="B224" t="s">
        <v>6275</v>
      </c>
      <c r="C224" t="s">
        <v>9688</v>
      </c>
      <c r="D224" t="s">
        <v>9606</v>
      </c>
      <c r="E224" t="s">
        <v>9689</v>
      </c>
      <c r="F224" t="s">
        <v>9198</v>
      </c>
      <c r="H224" t="s">
        <v>9198</v>
      </c>
      <c r="I224" t="s">
        <v>376</v>
      </c>
      <c r="K224" t="s">
        <v>376</v>
      </c>
      <c r="M224" t="s">
        <v>9690</v>
      </c>
      <c r="N224">
        <v>0</v>
      </c>
    </row>
    <row r="225" spans="1:14">
      <c r="A225" s="30"/>
    </row>
    <row r="226" spans="1:14">
      <c r="A226" s="30" t="s">
        <v>6409</v>
      </c>
      <c r="B226" t="s">
        <v>6416</v>
      </c>
      <c r="C226" t="s">
        <v>9691</v>
      </c>
      <c r="D226" t="s">
        <v>9606</v>
      </c>
      <c r="E226" t="s">
        <v>9692</v>
      </c>
      <c r="F226" t="s">
        <v>9198</v>
      </c>
      <c r="H226" t="s">
        <v>9198</v>
      </c>
      <c r="I226" t="s">
        <v>376</v>
      </c>
      <c r="K226" t="s">
        <v>376</v>
      </c>
      <c r="M226" t="s">
        <v>9693</v>
      </c>
      <c r="N226">
        <v>0</v>
      </c>
    </row>
    <row r="227" spans="1:14">
      <c r="A227" s="30"/>
    </row>
    <row r="228" spans="1:14">
      <c r="A228" s="30" t="s">
        <v>6409</v>
      </c>
      <c r="B228" t="s">
        <v>6293</v>
      </c>
      <c r="C228" t="s">
        <v>9694</v>
      </c>
      <c r="D228" t="s">
        <v>9606</v>
      </c>
      <c r="E228" t="s">
        <v>9695</v>
      </c>
      <c r="F228" t="s">
        <v>9198</v>
      </c>
      <c r="H228" t="s">
        <v>9198</v>
      </c>
      <c r="I228" t="s">
        <v>376</v>
      </c>
      <c r="K228" t="s">
        <v>376</v>
      </c>
      <c r="M228" t="s">
        <v>9696</v>
      </c>
    </row>
    <row r="229" spans="1:14">
      <c r="A229" s="30"/>
    </row>
    <row r="230" spans="1:14">
      <c r="A230" s="30" t="s">
        <v>6409</v>
      </c>
      <c r="B230" t="s">
        <v>6430</v>
      </c>
      <c r="C230" t="s">
        <v>9697</v>
      </c>
      <c r="D230" t="s">
        <v>9606</v>
      </c>
      <c r="E230" t="s">
        <v>9698</v>
      </c>
      <c r="F230" t="s">
        <v>9198</v>
      </c>
      <c r="H230" t="s">
        <v>9198</v>
      </c>
      <c r="I230" t="s">
        <v>376</v>
      </c>
      <c r="K230" t="s">
        <v>376</v>
      </c>
      <c r="M230" t="s">
        <v>9699</v>
      </c>
    </row>
    <row r="231" spans="1:14">
      <c r="A231" s="30"/>
    </row>
    <row r="232" spans="1:14">
      <c r="A232" s="30" t="s">
        <v>6409</v>
      </c>
      <c r="B232" t="s">
        <v>6434</v>
      </c>
      <c r="C232" t="s">
        <v>9700</v>
      </c>
      <c r="D232" t="s">
        <v>9606</v>
      </c>
      <c r="E232" t="s">
        <v>9701</v>
      </c>
      <c r="F232" t="s">
        <v>9198</v>
      </c>
      <c r="H232" t="s">
        <v>9198</v>
      </c>
      <c r="I232" t="s">
        <v>376</v>
      </c>
      <c r="K232" t="s">
        <v>376</v>
      </c>
      <c r="M232" t="s">
        <v>9702</v>
      </c>
    </row>
    <row r="233" spans="1:14">
      <c r="A233" s="30"/>
    </row>
    <row r="234" spans="1:14">
      <c r="A234" s="30" t="s">
        <v>6409</v>
      </c>
      <c r="B234" t="s">
        <v>6438</v>
      </c>
      <c r="C234" t="s">
        <v>9703</v>
      </c>
      <c r="D234" t="s">
        <v>9606</v>
      </c>
      <c r="E234" t="s">
        <v>9555</v>
      </c>
      <c r="F234" t="s">
        <v>9198</v>
      </c>
      <c r="H234" t="s">
        <v>9198</v>
      </c>
      <c r="I234" t="s">
        <v>376</v>
      </c>
      <c r="K234" t="s">
        <v>376</v>
      </c>
      <c r="M234" t="s">
        <v>9704</v>
      </c>
    </row>
    <row r="235" spans="1:14">
      <c r="A235" s="30"/>
    </row>
    <row r="236" spans="1:14">
      <c r="A236" s="30" t="s">
        <v>6409</v>
      </c>
      <c r="B236" t="s">
        <v>9705</v>
      </c>
      <c r="C236" t="s">
        <v>9706</v>
      </c>
      <c r="D236" t="s">
        <v>9606</v>
      </c>
      <c r="E236" t="s">
        <v>9707</v>
      </c>
      <c r="F236" t="s">
        <v>9198</v>
      </c>
      <c r="H236" t="s">
        <v>9198</v>
      </c>
      <c r="I236" t="s">
        <v>376</v>
      </c>
      <c r="K236" t="s">
        <v>376</v>
      </c>
      <c r="M236" t="s">
        <v>9708</v>
      </c>
    </row>
    <row r="237" spans="1:14">
      <c r="A237" s="30"/>
    </row>
    <row r="238" spans="1:14">
      <c r="A238" s="30" t="s">
        <v>6409</v>
      </c>
      <c r="B238" t="s">
        <v>9709</v>
      </c>
      <c r="C238" t="s">
        <v>9706</v>
      </c>
      <c r="D238" t="s">
        <v>9606</v>
      </c>
      <c r="E238" t="s">
        <v>9707</v>
      </c>
      <c r="F238" t="s">
        <v>9198</v>
      </c>
      <c r="H238" t="s">
        <v>9198</v>
      </c>
      <c r="I238" t="s">
        <v>376</v>
      </c>
      <c r="K238" t="s">
        <v>376</v>
      </c>
      <c r="M238" t="s">
        <v>9708</v>
      </c>
    </row>
    <row r="239" spans="1:14">
      <c r="A239" s="30"/>
    </row>
    <row r="240" spans="1:14">
      <c r="A240" s="30" t="s">
        <v>5968</v>
      </c>
      <c r="B240" t="s">
        <v>9201</v>
      </c>
      <c r="C240" t="s">
        <v>5969</v>
      </c>
      <c r="D240" t="s">
        <v>390</v>
      </c>
      <c r="E240" t="s">
        <v>390</v>
      </c>
      <c r="F240" t="s">
        <v>391</v>
      </c>
      <c r="G240" t="s">
        <v>392</v>
      </c>
      <c r="H240" t="s">
        <v>393</v>
      </c>
      <c r="I240" t="s">
        <v>394</v>
      </c>
      <c r="J240" t="s">
        <v>392</v>
      </c>
      <c r="K240" t="s">
        <v>386</v>
      </c>
      <c r="L240" t="s">
        <v>395</v>
      </c>
      <c r="M240" t="s">
        <v>5970</v>
      </c>
      <c r="N240" t="s">
        <v>396</v>
      </c>
    </row>
    <row r="241" spans="1:14">
      <c r="A241" s="30" t="s">
        <v>6409</v>
      </c>
      <c r="C241" t="s">
        <v>9710</v>
      </c>
      <c r="D241" t="s">
        <v>9711</v>
      </c>
      <c r="E241" t="s">
        <v>9712</v>
      </c>
      <c r="F241" t="s">
        <v>9198</v>
      </c>
      <c r="H241" t="s">
        <v>9198</v>
      </c>
      <c r="I241" t="s">
        <v>376</v>
      </c>
      <c r="K241" t="s">
        <v>376</v>
      </c>
      <c r="M241" t="s">
        <v>9713</v>
      </c>
    </row>
    <row r="242" spans="1:14">
      <c r="A242" s="30"/>
    </row>
    <row r="243" spans="1:14">
      <c r="A243" s="30" t="s">
        <v>5968</v>
      </c>
      <c r="B243" t="s">
        <v>9201</v>
      </c>
      <c r="C243" t="s">
        <v>5969</v>
      </c>
      <c r="D243" t="s">
        <v>390</v>
      </c>
      <c r="E243" t="s">
        <v>390</v>
      </c>
      <c r="F243" t="s">
        <v>391</v>
      </c>
      <c r="G243" t="s">
        <v>392</v>
      </c>
      <c r="H243" t="s">
        <v>393</v>
      </c>
      <c r="I243" t="s">
        <v>394</v>
      </c>
      <c r="J243" t="s">
        <v>392</v>
      </c>
      <c r="K243" t="s">
        <v>386</v>
      </c>
      <c r="L243" t="s">
        <v>395</v>
      </c>
      <c r="M243" t="s">
        <v>5970</v>
      </c>
      <c r="N243" t="s">
        <v>396</v>
      </c>
    </row>
    <row r="244" spans="1:14">
      <c r="A244" s="30" t="s">
        <v>6457</v>
      </c>
      <c r="B244" t="s">
        <v>9201</v>
      </c>
      <c r="C244" t="s">
        <v>5969</v>
      </c>
      <c r="D244" t="s">
        <v>390</v>
      </c>
      <c r="E244" t="s">
        <v>390</v>
      </c>
      <c r="F244" t="s">
        <v>391</v>
      </c>
      <c r="G244" t="s">
        <v>392</v>
      </c>
      <c r="H244" t="s">
        <v>393</v>
      </c>
      <c r="I244" t="s">
        <v>394</v>
      </c>
      <c r="J244" t="s">
        <v>392</v>
      </c>
      <c r="K244" t="s">
        <v>386</v>
      </c>
      <c r="L244" t="s">
        <v>395</v>
      </c>
      <c r="M244" t="s">
        <v>5970</v>
      </c>
      <c r="N244" t="s">
        <v>396</v>
      </c>
    </row>
    <row r="245" spans="1:14">
      <c r="A245" s="30"/>
      <c r="C245" t="s">
        <v>9714</v>
      </c>
      <c r="D245" t="s">
        <v>9715</v>
      </c>
      <c r="E245" t="s">
        <v>9716</v>
      </c>
      <c r="F245" t="s">
        <v>9198</v>
      </c>
      <c r="H245" t="s">
        <v>9198</v>
      </c>
      <c r="I245" t="s">
        <v>9656</v>
      </c>
      <c r="K245" t="s">
        <v>376</v>
      </c>
      <c r="M245" t="s">
        <v>9717</v>
      </c>
    </row>
    <row r="246" spans="1:14">
      <c r="A246" s="30"/>
    </row>
    <row r="247" spans="1:14">
      <c r="A247" s="30" t="s">
        <v>5968</v>
      </c>
      <c r="B247" t="s">
        <v>9201</v>
      </c>
      <c r="C247" t="s">
        <v>5969</v>
      </c>
      <c r="D247" t="s">
        <v>390</v>
      </c>
      <c r="E247" t="s">
        <v>390</v>
      </c>
      <c r="F247" t="s">
        <v>391</v>
      </c>
      <c r="G247" t="s">
        <v>392</v>
      </c>
      <c r="H247" t="s">
        <v>393</v>
      </c>
      <c r="I247" t="s">
        <v>394</v>
      </c>
      <c r="J247" t="s">
        <v>392</v>
      </c>
      <c r="K247" t="s">
        <v>386</v>
      </c>
      <c r="L247" t="s">
        <v>395</v>
      </c>
      <c r="M247" t="s">
        <v>5970</v>
      </c>
      <c r="N247" t="s">
        <v>396</v>
      </c>
    </row>
    <row r="248" spans="1:14">
      <c r="A248" s="51" t="s">
        <v>5968</v>
      </c>
      <c r="B248" t="s">
        <v>9201</v>
      </c>
      <c r="C248" t="s">
        <v>5969</v>
      </c>
      <c r="D248" t="s">
        <v>390</v>
      </c>
      <c r="E248" t="s">
        <v>390</v>
      </c>
      <c r="F248" t="s">
        <v>391</v>
      </c>
      <c r="G248" t="s">
        <v>392</v>
      </c>
      <c r="H248" t="s">
        <v>393</v>
      </c>
      <c r="I248" t="s">
        <v>394</v>
      </c>
      <c r="J248" t="s">
        <v>392</v>
      </c>
      <c r="K248" t="s">
        <v>386</v>
      </c>
      <c r="L248" t="s">
        <v>395</v>
      </c>
      <c r="M248" t="s">
        <v>5970</v>
      </c>
      <c r="N248" t="s">
        <v>396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D3BB-F70D-41F3-A61B-F90D8C9242F9}">
  <dimension ref="A1:H103"/>
  <sheetViews>
    <sheetView topLeftCell="A79" workbookViewId="0">
      <selection activeCell="C98" sqref="C98"/>
    </sheetView>
  </sheetViews>
  <sheetFormatPr defaultRowHeight="14.4"/>
  <cols>
    <col min="7" max="7" width="34.109375" bestFit="1" customWidth="1"/>
  </cols>
  <sheetData>
    <row r="1" spans="1:8">
      <c r="A1" s="30" t="s">
        <v>9356</v>
      </c>
      <c r="B1" t="s">
        <v>9357</v>
      </c>
      <c r="C1" t="s">
        <v>9358</v>
      </c>
      <c r="F1" t="s">
        <v>336</v>
      </c>
      <c r="G1" t="s">
        <v>9359</v>
      </c>
      <c r="H1">
        <v>1</v>
      </c>
    </row>
    <row r="2" spans="1:8">
      <c r="A2" s="30"/>
    </row>
    <row r="3" spans="1:8">
      <c r="A3" s="30"/>
      <c r="C3" t="s">
        <v>370</v>
      </c>
      <c r="D3" t="s">
        <v>9360</v>
      </c>
      <c r="E3" t="s">
        <v>9188</v>
      </c>
      <c r="F3" t="s">
        <v>9361</v>
      </c>
    </row>
    <row r="4" spans="1:8">
      <c r="A4" s="30"/>
    </row>
    <row r="5" spans="1:8">
      <c r="A5" s="30"/>
    </row>
    <row r="6" spans="1:8">
      <c r="A6" s="30">
        <v>1234</v>
      </c>
      <c r="B6" t="s">
        <v>9362</v>
      </c>
      <c r="C6">
        <v>9218.8799999999992</v>
      </c>
      <c r="D6" t="s">
        <v>9199</v>
      </c>
      <c r="E6" t="s">
        <v>9281</v>
      </c>
      <c r="F6" t="s">
        <v>9363</v>
      </c>
      <c r="G6" t="s">
        <v>6188</v>
      </c>
      <c r="H6" t="s">
        <v>9364</v>
      </c>
    </row>
    <row r="7" spans="1:8">
      <c r="A7" s="30">
        <v>1690</v>
      </c>
      <c r="B7" t="s">
        <v>9365</v>
      </c>
      <c r="C7">
        <v>1142.77</v>
      </c>
      <c r="D7" t="s">
        <v>9366</v>
      </c>
      <c r="E7" t="s">
        <v>9366</v>
      </c>
      <c r="F7" t="s">
        <v>9367</v>
      </c>
      <c r="G7" t="s">
        <v>6188</v>
      </c>
      <c r="H7" t="s">
        <v>9368</v>
      </c>
    </row>
    <row r="8" spans="1:8">
      <c r="A8" s="30"/>
      <c r="C8">
        <f>SUM(C6:C7)</f>
        <v>10361.65</v>
      </c>
    </row>
    <row r="9" spans="1:8">
      <c r="A9" s="30"/>
    </row>
    <row r="10" spans="1:8">
      <c r="A10" s="30">
        <v>1311</v>
      </c>
      <c r="B10" t="s">
        <v>9369</v>
      </c>
      <c r="C10">
        <v>4151.58</v>
      </c>
      <c r="D10" t="s">
        <v>9370</v>
      </c>
      <c r="E10" t="s">
        <v>9367</v>
      </c>
      <c r="F10" t="s">
        <v>9367</v>
      </c>
      <c r="G10" t="s">
        <v>6014</v>
      </c>
      <c r="H10" t="s">
        <v>9371</v>
      </c>
    </row>
    <row r="11" spans="1:8">
      <c r="A11" s="30">
        <v>1330</v>
      </c>
      <c r="B11" t="s">
        <v>9372</v>
      </c>
      <c r="C11">
        <v>6997.38</v>
      </c>
      <c r="D11" t="s">
        <v>9373</v>
      </c>
      <c r="E11" t="s">
        <v>9332</v>
      </c>
      <c r="F11" t="s">
        <v>9374</v>
      </c>
      <c r="G11" t="s">
        <v>6014</v>
      </c>
      <c r="H11" t="s">
        <v>9375</v>
      </c>
    </row>
    <row r="12" spans="1:8">
      <c r="A12" s="30">
        <v>1603</v>
      </c>
      <c r="B12" t="s">
        <v>9376</v>
      </c>
      <c r="C12">
        <v>1268.54</v>
      </c>
      <c r="D12" t="s">
        <v>9370</v>
      </c>
      <c r="E12" t="s">
        <v>9367</v>
      </c>
      <c r="F12" t="s">
        <v>9367</v>
      </c>
      <c r="G12" t="s">
        <v>6014</v>
      </c>
      <c r="H12" t="s">
        <v>9377</v>
      </c>
    </row>
    <row r="13" spans="1:8">
      <c r="A13" s="30"/>
      <c r="C13">
        <f>SUM(C10:C12)</f>
        <v>12417.5</v>
      </c>
    </row>
    <row r="14" spans="1:8">
      <c r="A14" s="30"/>
    </row>
    <row r="15" spans="1:8">
      <c r="A15" s="30">
        <v>863</v>
      </c>
      <c r="B15" t="s">
        <v>9378</v>
      </c>
      <c r="C15">
        <v>697.26</v>
      </c>
      <c r="D15" t="s">
        <v>9363</v>
      </c>
      <c r="E15" t="s">
        <v>9366</v>
      </c>
      <c r="F15" t="s">
        <v>9366</v>
      </c>
      <c r="G15" t="s">
        <v>5972</v>
      </c>
      <c r="H15" t="s">
        <v>9377</v>
      </c>
    </row>
    <row r="16" spans="1:8">
      <c r="A16" s="30"/>
    </row>
    <row r="17" spans="1:8">
      <c r="A17" s="30">
        <v>772</v>
      </c>
      <c r="B17" t="s">
        <v>9379</v>
      </c>
      <c r="C17">
        <v>697.26</v>
      </c>
      <c r="D17" t="s">
        <v>9363</v>
      </c>
      <c r="E17" t="s">
        <v>9366</v>
      </c>
      <c r="F17" t="s">
        <v>9366</v>
      </c>
      <c r="G17" t="s">
        <v>5984</v>
      </c>
      <c r="H17" t="s">
        <v>9377</v>
      </c>
    </row>
    <row r="18" spans="1:8">
      <c r="A18" s="30">
        <v>1666</v>
      </c>
      <c r="B18" t="s">
        <v>9380</v>
      </c>
      <c r="C18">
        <v>1044.68</v>
      </c>
      <c r="D18" t="s">
        <v>9381</v>
      </c>
      <c r="E18" t="s">
        <v>9367</v>
      </c>
      <c r="F18" t="s">
        <v>9367</v>
      </c>
      <c r="G18" t="s">
        <v>5984</v>
      </c>
      <c r="H18" t="s">
        <v>9377</v>
      </c>
    </row>
    <row r="19" spans="1:8">
      <c r="A19" s="30">
        <v>1667</v>
      </c>
      <c r="B19" t="s">
        <v>9382</v>
      </c>
      <c r="C19">
        <v>1268.54</v>
      </c>
      <c r="D19" t="s">
        <v>9370</v>
      </c>
      <c r="E19" t="s">
        <v>9367</v>
      </c>
      <c r="F19" t="s">
        <v>9367</v>
      </c>
      <c r="G19" t="s">
        <v>5984</v>
      </c>
      <c r="H19" t="s">
        <v>9377</v>
      </c>
    </row>
    <row r="20" spans="1:8">
      <c r="A20" s="30">
        <v>1673</v>
      </c>
      <c r="B20" t="s">
        <v>9383</v>
      </c>
      <c r="C20">
        <v>1044.68</v>
      </c>
      <c r="D20" t="s">
        <v>9381</v>
      </c>
      <c r="E20" t="s">
        <v>9367</v>
      </c>
      <c r="F20" t="s">
        <v>9367</v>
      </c>
      <c r="G20" t="s">
        <v>5984</v>
      </c>
      <c r="H20" t="s">
        <v>9377</v>
      </c>
    </row>
    <row r="21" spans="1:8">
      <c r="A21" s="30"/>
      <c r="C21">
        <f>SUM(C17:C20)</f>
        <v>4055.16</v>
      </c>
    </row>
    <row r="22" spans="1:8">
      <c r="A22" s="30"/>
    </row>
    <row r="23" spans="1:8">
      <c r="A23" s="30">
        <v>1677</v>
      </c>
      <c r="B23" t="s">
        <v>9384</v>
      </c>
      <c r="C23">
        <v>1044.68</v>
      </c>
      <c r="D23" t="s">
        <v>9381</v>
      </c>
      <c r="E23" t="s">
        <v>9367</v>
      </c>
      <c r="F23" t="s">
        <v>9367</v>
      </c>
      <c r="G23" t="s">
        <v>6002</v>
      </c>
      <c r="H23" t="s">
        <v>9377</v>
      </c>
    </row>
    <row r="24" spans="1:8">
      <c r="A24" s="30"/>
    </row>
    <row r="25" spans="1:8">
      <c r="A25" s="30">
        <v>1320</v>
      </c>
      <c r="B25" t="s">
        <v>9385</v>
      </c>
      <c r="C25">
        <v>697.26</v>
      </c>
      <c r="D25" t="s">
        <v>9363</v>
      </c>
      <c r="E25" t="s">
        <v>9366</v>
      </c>
      <c r="F25" t="s">
        <v>9366</v>
      </c>
      <c r="G25" t="s">
        <v>9386</v>
      </c>
      <c r="H25" t="s">
        <v>9387</v>
      </c>
    </row>
    <row r="26" spans="1:8">
      <c r="A26" s="30"/>
    </row>
    <row r="27" spans="1:8">
      <c r="A27" s="30">
        <v>786</v>
      </c>
      <c r="B27" t="s">
        <v>9388</v>
      </c>
      <c r="C27">
        <v>2628.15</v>
      </c>
      <c r="D27" t="s">
        <v>9381</v>
      </c>
      <c r="E27" t="s">
        <v>9198</v>
      </c>
      <c r="F27" t="s">
        <v>9281</v>
      </c>
      <c r="G27" t="s">
        <v>6298</v>
      </c>
      <c r="H27" t="s">
        <v>9389</v>
      </c>
    </row>
    <row r="28" spans="1:8">
      <c r="A28" s="30">
        <v>896</v>
      </c>
      <c r="B28" t="s">
        <v>9390</v>
      </c>
      <c r="C28">
        <v>3333.33</v>
      </c>
      <c r="D28" t="s">
        <v>9374</v>
      </c>
      <c r="E28" t="s">
        <v>9330</v>
      </c>
      <c r="F28" t="s">
        <v>9367</v>
      </c>
      <c r="G28" t="s">
        <v>6298</v>
      </c>
      <c r="H28" t="s">
        <v>9391</v>
      </c>
    </row>
    <row r="29" spans="1:8">
      <c r="A29" s="30">
        <v>919</v>
      </c>
      <c r="B29" t="s">
        <v>9392</v>
      </c>
      <c r="C29">
        <v>2879.16</v>
      </c>
      <c r="D29" t="s">
        <v>9393</v>
      </c>
      <c r="E29" t="s">
        <v>9366</v>
      </c>
      <c r="F29" t="s">
        <v>9281</v>
      </c>
      <c r="G29" t="s">
        <v>6298</v>
      </c>
      <c r="H29" t="s">
        <v>9394</v>
      </c>
    </row>
    <row r="30" spans="1:8">
      <c r="A30" s="30">
        <v>920</v>
      </c>
      <c r="B30" t="s">
        <v>9395</v>
      </c>
      <c r="C30">
        <v>2023.19</v>
      </c>
      <c r="D30" t="s">
        <v>9396</v>
      </c>
      <c r="E30" t="s">
        <v>9198</v>
      </c>
      <c r="F30" t="s">
        <v>9366</v>
      </c>
      <c r="G30" t="s">
        <v>6298</v>
      </c>
      <c r="H30" t="s">
        <v>9397</v>
      </c>
    </row>
    <row r="31" spans="1:8">
      <c r="A31" s="30">
        <v>949</v>
      </c>
      <c r="B31" t="s">
        <v>9398</v>
      </c>
      <c r="C31">
        <v>1400.67</v>
      </c>
      <c r="D31" t="s">
        <v>9393</v>
      </c>
      <c r="E31" t="s">
        <v>9198</v>
      </c>
      <c r="F31" t="s">
        <v>9198</v>
      </c>
      <c r="G31" t="s">
        <v>6298</v>
      </c>
      <c r="H31" t="s">
        <v>9394</v>
      </c>
    </row>
    <row r="32" spans="1:8">
      <c r="A32" s="30">
        <v>961</v>
      </c>
      <c r="B32" t="s">
        <v>9399</v>
      </c>
      <c r="C32">
        <v>3416.61</v>
      </c>
      <c r="D32" t="s">
        <v>9396</v>
      </c>
      <c r="E32" t="s">
        <v>9330</v>
      </c>
      <c r="F32" t="s">
        <v>9367</v>
      </c>
      <c r="G32" t="s">
        <v>6298</v>
      </c>
      <c r="H32" t="s">
        <v>9389</v>
      </c>
    </row>
    <row r="33" spans="1:8">
      <c r="A33" s="30">
        <v>989</v>
      </c>
      <c r="B33" t="s">
        <v>9400</v>
      </c>
      <c r="C33">
        <v>2879.16</v>
      </c>
      <c r="D33" t="s">
        <v>9393</v>
      </c>
      <c r="E33" t="s">
        <v>9366</v>
      </c>
      <c r="F33" t="s">
        <v>9281</v>
      </c>
      <c r="G33" t="s">
        <v>6298</v>
      </c>
      <c r="H33" t="s">
        <v>9394</v>
      </c>
    </row>
    <row r="34" spans="1:8">
      <c r="A34" s="30">
        <v>996</v>
      </c>
      <c r="B34" t="s">
        <v>9401</v>
      </c>
      <c r="C34">
        <v>2365.34</v>
      </c>
      <c r="D34" t="s">
        <v>9370</v>
      </c>
      <c r="E34" t="s">
        <v>9366</v>
      </c>
      <c r="F34" t="s">
        <v>9366</v>
      </c>
      <c r="G34" t="s">
        <v>6298</v>
      </c>
      <c r="H34" t="s">
        <v>9402</v>
      </c>
    </row>
    <row r="35" spans="1:8">
      <c r="A35" s="30">
        <v>1030</v>
      </c>
      <c r="B35" t="s">
        <v>9403</v>
      </c>
      <c r="C35">
        <v>742.39</v>
      </c>
      <c r="D35" t="s">
        <v>9281</v>
      </c>
      <c r="E35" t="s">
        <v>9366</v>
      </c>
      <c r="F35" t="s">
        <v>9198</v>
      </c>
      <c r="G35" t="s">
        <v>6298</v>
      </c>
      <c r="H35" t="s">
        <v>9404</v>
      </c>
    </row>
    <row r="36" spans="1:8">
      <c r="A36" s="30">
        <v>1031</v>
      </c>
      <c r="B36" t="s">
        <v>9405</v>
      </c>
      <c r="C36">
        <v>3034.8</v>
      </c>
      <c r="D36" t="s">
        <v>9396</v>
      </c>
      <c r="E36" t="s">
        <v>9330</v>
      </c>
      <c r="F36" t="s">
        <v>9367</v>
      </c>
      <c r="G36" t="s">
        <v>6298</v>
      </c>
      <c r="H36" t="s">
        <v>9394</v>
      </c>
    </row>
    <row r="37" spans="1:8">
      <c r="A37" s="30">
        <v>1033</v>
      </c>
      <c r="B37" t="s">
        <v>9406</v>
      </c>
      <c r="C37">
        <v>2723.53</v>
      </c>
      <c r="D37" t="s">
        <v>9373</v>
      </c>
      <c r="E37" t="s">
        <v>9366</v>
      </c>
      <c r="F37" t="s">
        <v>9366</v>
      </c>
      <c r="G37" t="s">
        <v>6298</v>
      </c>
      <c r="H37" t="s">
        <v>9394</v>
      </c>
    </row>
    <row r="38" spans="1:8">
      <c r="A38" s="30">
        <v>1034</v>
      </c>
      <c r="B38" t="s">
        <v>9407</v>
      </c>
      <c r="C38">
        <v>2536.4499999999998</v>
      </c>
      <c r="D38" t="s">
        <v>9373</v>
      </c>
      <c r="E38" t="s">
        <v>9366</v>
      </c>
      <c r="F38" t="s">
        <v>9366</v>
      </c>
      <c r="G38" t="s">
        <v>6298</v>
      </c>
      <c r="H38" t="s">
        <v>9408</v>
      </c>
    </row>
    <row r="39" spans="1:8">
      <c r="A39" s="30">
        <v>1036</v>
      </c>
      <c r="B39" t="s">
        <v>9409</v>
      </c>
      <c r="C39">
        <v>855.97</v>
      </c>
      <c r="D39" t="s">
        <v>9367</v>
      </c>
      <c r="E39" t="s">
        <v>9366</v>
      </c>
      <c r="F39" t="s">
        <v>9366</v>
      </c>
      <c r="G39" t="s">
        <v>6298</v>
      </c>
      <c r="H39" t="s">
        <v>9394</v>
      </c>
    </row>
    <row r="40" spans="1:8">
      <c r="A40" s="30">
        <v>1037</v>
      </c>
      <c r="B40" t="s">
        <v>9410</v>
      </c>
      <c r="C40">
        <v>2431.5300000000002</v>
      </c>
      <c r="D40" t="s">
        <v>9393</v>
      </c>
      <c r="E40" t="s">
        <v>9367</v>
      </c>
      <c r="F40" t="s">
        <v>9367</v>
      </c>
      <c r="G40" t="s">
        <v>6298</v>
      </c>
      <c r="H40" t="s">
        <v>9397</v>
      </c>
    </row>
    <row r="41" spans="1:8">
      <c r="A41" s="30">
        <v>1039</v>
      </c>
      <c r="B41" t="s">
        <v>9411</v>
      </c>
      <c r="C41">
        <v>1797</v>
      </c>
      <c r="D41" t="s">
        <v>9281</v>
      </c>
      <c r="E41" t="s">
        <v>9367</v>
      </c>
      <c r="F41" t="s">
        <v>9330</v>
      </c>
      <c r="G41" t="s">
        <v>6298</v>
      </c>
      <c r="H41" t="s">
        <v>9412</v>
      </c>
    </row>
    <row r="42" spans="1:8">
      <c r="A42" s="30">
        <v>1081</v>
      </c>
      <c r="B42" t="s">
        <v>9413</v>
      </c>
      <c r="C42">
        <v>2463.98</v>
      </c>
      <c r="D42" t="s">
        <v>9332</v>
      </c>
      <c r="E42" t="s">
        <v>9367</v>
      </c>
      <c r="F42" t="s">
        <v>9281</v>
      </c>
      <c r="G42" t="s">
        <v>6298</v>
      </c>
      <c r="H42" t="s">
        <v>9414</v>
      </c>
    </row>
    <row r="43" spans="1:8">
      <c r="A43" s="30">
        <v>1082</v>
      </c>
      <c r="B43" t="s">
        <v>9415</v>
      </c>
      <c r="C43">
        <v>2673.6</v>
      </c>
      <c r="D43" t="s">
        <v>9363</v>
      </c>
      <c r="E43" t="s">
        <v>9367</v>
      </c>
      <c r="F43" t="s">
        <v>9281</v>
      </c>
      <c r="G43" t="s">
        <v>6298</v>
      </c>
      <c r="H43" t="s">
        <v>9397</v>
      </c>
    </row>
    <row r="44" spans="1:8">
      <c r="A44" s="30">
        <v>1083</v>
      </c>
      <c r="B44" t="s">
        <v>9416</v>
      </c>
      <c r="C44">
        <v>3345.19</v>
      </c>
      <c r="D44" t="s">
        <v>9332</v>
      </c>
      <c r="E44" t="s">
        <v>9330</v>
      </c>
      <c r="F44" t="s">
        <v>9363</v>
      </c>
      <c r="G44" t="s">
        <v>6298</v>
      </c>
      <c r="H44" t="s">
        <v>9417</v>
      </c>
    </row>
    <row r="45" spans="1:8">
      <c r="A45" s="30">
        <v>1133</v>
      </c>
      <c r="B45" t="s">
        <v>9418</v>
      </c>
      <c r="C45">
        <v>3034.8</v>
      </c>
      <c r="D45" t="s">
        <v>9396</v>
      </c>
      <c r="E45" t="s">
        <v>9330</v>
      </c>
      <c r="F45" t="s">
        <v>9367</v>
      </c>
      <c r="G45" t="s">
        <v>6298</v>
      </c>
      <c r="H45" t="s">
        <v>9419</v>
      </c>
    </row>
    <row r="46" spans="1:8">
      <c r="A46" s="30">
        <v>1261</v>
      </c>
      <c r="B46" t="s">
        <v>9420</v>
      </c>
      <c r="C46">
        <v>2833.93</v>
      </c>
      <c r="D46" t="s">
        <v>9396</v>
      </c>
      <c r="E46" t="s">
        <v>9330</v>
      </c>
      <c r="F46" t="s">
        <v>9330</v>
      </c>
      <c r="G46" t="s">
        <v>6298</v>
      </c>
      <c r="H46" t="s">
        <v>9404</v>
      </c>
    </row>
    <row r="47" spans="1:8">
      <c r="A47" s="30">
        <v>1316</v>
      </c>
      <c r="B47" t="s">
        <v>9421</v>
      </c>
      <c r="C47">
        <v>2875.25</v>
      </c>
      <c r="D47" t="s">
        <v>9422</v>
      </c>
      <c r="E47" t="s">
        <v>9281</v>
      </c>
      <c r="F47" t="s">
        <v>9281</v>
      </c>
      <c r="G47" t="s">
        <v>6298</v>
      </c>
      <c r="H47" t="s">
        <v>9404</v>
      </c>
    </row>
    <row r="48" spans="1:8">
      <c r="A48" s="30">
        <v>1388</v>
      </c>
      <c r="B48" t="s">
        <v>9423</v>
      </c>
      <c r="C48">
        <v>3018.83</v>
      </c>
      <c r="D48" t="s">
        <v>9393</v>
      </c>
      <c r="E48" t="s">
        <v>9366</v>
      </c>
      <c r="F48" t="s">
        <v>9281</v>
      </c>
      <c r="G48" t="s">
        <v>6298</v>
      </c>
      <c r="H48" t="s">
        <v>9424</v>
      </c>
    </row>
    <row r="49" spans="1:8">
      <c r="A49" s="30">
        <v>1389</v>
      </c>
      <c r="B49" t="s">
        <v>9425</v>
      </c>
      <c r="C49">
        <v>1094.21</v>
      </c>
      <c r="D49" t="s">
        <v>9381</v>
      </c>
      <c r="E49" t="s">
        <v>9366</v>
      </c>
      <c r="F49" t="s">
        <v>9198</v>
      </c>
      <c r="G49" t="s">
        <v>6298</v>
      </c>
      <c r="H49" t="s">
        <v>9404</v>
      </c>
    </row>
    <row r="50" spans="1:8">
      <c r="A50" s="30">
        <v>1398</v>
      </c>
      <c r="B50" t="s">
        <v>9426</v>
      </c>
      <c r="C50">
        <v>2252.7800000000002</v>
      </c>
      <c r="D50" t="s">
        <v>9373</v>
      </c>
      <c r="E50" t="s">
        <v>9366</v>
      </c>
      <c r="F50" t="s">
        <v>9366</v>
      </c>
      <c r="G50" t="s">
        <v>6298</v>
      </c>
      <c r="H50" t="s">
        <v>9404</v>
      </c>
    </row>
    <row r="51" spans="1:8">
      <c r="A51" s="30">
        <v>1399</v>
      </c>
      <c r="B51" t="s">
        <v>9427</v>
      </c>
      <c r="C51">
        <v>3333.62</v>
      </c>
      <c r="D51" t="s">
        <v>9373</v>
      </c>
      <c r="E51" t="s">
        <v>9367</v>
      </c>
      <c r="F51" t="s">
        <v>9330</v>
      </c>
      <c r="G51" t="s">
        <v>6298</v>
      </c>
      <c r="H51" t="s">
        <v>9428</v>
      </c>
    </row>
    <row r="52" spans="1:8">
      <c r="A52" s="30">
        <v>1424</v>
      </c>
      <c r="B52" t="s">
        <v>9429</v>
      </c>
      <c r="C52">
        <v>1916.83</v>
      </c>
      <c r="D52" t="s">
        <v>9396</v>
      </c>
      <c r="E52" t="s">
        <v>9367</v>
      </c>
      <c r="F52" t="s">
        <v>9367</v>
      </c>
      <c r="G52" t="s">
        <v>6298</v>
      </c>
      <c r="H52" t="s">
        <v>9430</v>
      </c>
    </row>
    <row r="53" spans="1:8">
      <c r="A53" s="30">
        <v>1564</v>
      </c>
      <c r="B53" t="s">
        <v>9431</v>
      </c>
      <c r="C53">
        <v>2960.8</v>
      </c>
      <c r="D53" t="s">
        <v>9373</v>
      </c>
      <c r="E53" t="s">
        <v>9367</v>
      </c>
      <c r="F53" t="s">
        <v>9330</v>
      </c>
      <c r="G53" t="s">
        <v>6298</v>
      </c>
      <c r="H53" t="s">
        <v>9404</v>
      </c>
    </row>
    <row r="54" spans="1:8">
      <c r="A54" s="30">
        <v>1626</v>
      </c>
      <c r="B54" t="s">
        <v>9432</v>
      </c>
      <c r="C54">
        <v>2132</v>
      </c>
      <c r="D54" t="s">
        <v>9332</v>
      </c>
      <c r="E54" t="s">
        <v>9330</v>
      </c>
      <c r="F54" t="s">
        <v>9363</v>
      </c>
      <c r="G54" t="s">
        <v>6298</v>
      </c>
      <c r="H54" t="s">
        <v>9404</v>
      </c>
    </row>
    <row r="55" spans="1:8">
      <c r="A55" s="30">
        <v>1627</v>
      </c>
      <c r="B55" t="s">
        <v>9433</v>
      </c>
      <c r="C55">
        <v>1878.86</v>
      </c>
      <c r="D55" t="s">
        <v>9393</v>
      </c>
      <c r="E55" t="s">
        <v>9366</v>
      </c>
      <c r="F55" t="s">
        <v>9281</v>
      </c>
      <c r="G55" t="s">
        <v>6298</v>
      </c>
      <c r="H55" t="s">
        <v>9404</v>
      </c>
    </row>
    <row r="56" spans="1:8">
      <c r="A56" s="30">
        <v>1745</v>
      </c>
      <c r="B56" t="s">
        <v>9434</v>
      </c>
      <c r="C56">
        <v>3859.28</v>
      </c>
      <c r="D56" t="s">
        <v>9199</v>
      </c>
      <c r="E56" t="s">
        <v>9281</v>
      </c>
      <c r="F56" t="s">
        <v>9332</v>
      </c>
      <c r="G56" t="s">
        <v>6298</v>
      </c>
      <c r="H56" t="s">
        <v>9435</v>
      </c>
    </row>
    <row r="57" spans="1:8">
      <c r="A57" s="30">
        <v>1746</v>
      </c>
      <c r="B57" t="s">
        <v>9436</v>
      </c>
      <c r="C57">
        <v>3859.28</v>
      </c>
      <c r="D57" t="s">
        <v>9199</v>
      </c>
      <c r="E57" t="s">
        <v>9281</v>
      </c>
      <c r="F57" t="s">
        <v>9332</v>
      </c>
      <c r="G57" t="s">
        <v>6298</v>
      </c>
      <c r="H57" t="s">
        <v>9435</v>
      </c>
    </row>
    <row r="58" spans="1:8">
      <c r="A58" s="30"/>
      <c r="C58">
        <f>SUM(C27:C57)</f>
        <v>78580.52</v>
      </c>
    </row>
    <row r="59" spans="1:8">
      <c r="A59" s="30"/>
    </row>
    <row r="60" spans="1:8">
      <c r="A60" s="30">
        <v>1254</v>
      </c>
      <c r="B60" t="s">
        <v>9437</v>
      </c>
      <c r="C60">
        <v>1075.25</v>
      </c>
      <c r="D60" t="s">
        <v>9393</v>
      </c>
      <c r="E60" t="s">
        <v>9366</v>
      </c>
      <c r="F60" t="s">
        <v>9366</v>
      </c>
      <c r="G60" t="s">
        <v>6409</v>
      </c>
      <c r="H60" t="s">
        <v>9377</v>
      </c>
    </row>
    <row r="61" spans="1:8">
      <c r="A61" s="30">
        <v>1464</v>
      </c>
      <c r="B61" t="s">
        <v>9438</v>
      </c>
      <c r="C61">
        <v>1148.43</v>
      </c>
      <c r="D61" t="s">
        <v>9381</v>
      </c>
      <c r="E61" t="s">
        <v>9367</v>
      </c>
      <c r="F61" t="s">
        <v>9367</v>
      </c>
      <c r="G61" t="s">
        <v>6409</v>
      </c>
      <c r="H61" t="s">
        <v>9439</v>
      </c>
    </row>
    <row r="62" spans="1:8">
      <c r="A62" s="30">
        <v>1787</v>
      </c>
      <c r="B62" t="s">
        <v>9440</v>
      </c>
      <c r="C62">
        <v>889.28</v>
      </c>
      <c r="D62" t="s">
        <v>9381</v>
      </c>
      <c r="E62" t="s">
        <v>9367</v>
      </c>
      <c r="F62" t="s">
        <v>9367</v>
      </c>
      <c r="G62" t="s">
        <v>6409</v>
      </c>
      <c r="H62" t="s">
        <v>9441</v>
      </c>
    </row>
    <row r="63" spans="1:8">
      <c r="A63" s="30">
        <v>1791</v>
      </c>
      <c r="B63" t="s">
        <v>9442</v>
      </c>
      <c r="C63">
        <v>889.28</v>
      </c>
      <c r="D63" t="s">
        <v>9381</v>
      </c>
      <c r="E63" t="s">
        <v>9367</v>
      </c>
      <c r="F63" t="s">
        <v>9367</v>
      </c>
      <c r="G63" t="s">
        <v>6409</v>
      </c>
      <c r="H63" t="s">
        <v>9443</v>
      </c>
    </row>
    <row r="64" spans="1:8">
      <c r="A64" s="30"/>
      <c r="C64">
        <f>SUM(C60:C63)</f>
        <v>4002.24</v>
      </c>
    </row>
    <row r="65" spans="1:8">
      <c r="A65" s="30"/>
    </row>
    <row r="66" spans="1:8">
      <c r="A66" s="30">
        <v>1413</v>
      </c>
      <c r="B66" t="s">
        <v>9444</v>
      </c>
      <c r="C66">
        <v>1497.54</v>
      </c>
      <c r="D66" t="s">
        <v>9370</v>
      </c>
      <c r="E66" t="s">
        <v>9367</v>
      </c>
      <c r="F66" t="s">
        <v>9367</v>
      </c>
      <c r="G66" t="s">
        <v>5964</v>
      </c>
      <c r="H66" t="s">
        <v>9445</v>
      </c>
    </row>
    <row r="67" spans="1:8">
      <c r="A67" s="30"/>
    </row>
    <row r="68" spans="1:8">
      <c r="A68" s="30">
        <v>1705</v>
      </c>
      <c r="B68" t="s">
        <v>9446</v>
      </c>
      <c r="C68">
        <v>2774.06</v>
      </c>
      <c r="D68" t="s">
        <v>9370</v>
      </c>
      <c r="E68" t="s">
        <v>9367</v>
      </c>
      <c r="F68" t="s">
        <v>9367</v>
      </c>
      <c r="G68" t="s">
        <v>1053</v>
      </c>
      <c r="H68" t="s">
        <v>9447</v>
      </c>
    </row>
    <row r="69" spans="1:8">
      <c r="A69" s="30">
        <v>1706</v>
      </c>
      <c r="B69" t="s">
        <v>9448</v>
      </c>
      <c r="C69">
        <v>1354.56</v>
      </c>
      <c r="D69" t="s">
        <v>9363</v>
      </c>
      <c r="E69" t="s">
        <v>9366</v>
      </c>
      <c r="F69" t="s">
        <v>9366</v>
      </c>
      <c r="G69" t="s">
        <v>1053</v>
      </c>
      <c r="H69" t="s">
        <v>9447</v>
      </c>
    </row>
    <row r="70" spans="1:8">
      <c r="A70" s="30">
        <v>1707</v>
      </c>
      <c r="B70" t="s">
        <v>9449</v>
      </c>
      <c r="C70">
        <v>1387.03</v>
      </c>
      <c r="D70" t="s">
        <v>9363</v>
      </c>
      <c r="E70" t="s">
        <v>9366</v>
      </c>
      <c r="F70" t="s">
        <v>9366</v>
      </c>
      <c r="G70" t="s">
        <v>1053</v>
      </c>
      <c r="H70" t="s">
        <v>9447</v>
      </c>
    </row>
    <row r="71" spans="1:8">
      <c r="A71" s="30">
        <v>1731</v>
      </c>
      <c r="B71" t="s">
        <v>9450</v>
      </c>
      <c r="C71">
        <v>1120.3900000000001</v>
      </c>
      <c r="D71" t="s">
        <v>9363</v>
      </c>
      <c r="E71" t="s">
        <v>9366</v>
      </c>
      <c r="F71" t="s">
        <v>9366</v>
      </c>
      <c r="G71" t="s">
        <v>1053</v>
      </c>
      <c r="H71" t="s">
        <v>9447</v>
      </c>
    </row>
    <row r="72" spans="1:8">
      <c r="A72" s="30">
        <v>1732</v>
      </c>
      <c r="B72" t="s">
        <v>9451</v>
      </c>
      <c r="C72">
        <v>2240.7800000000002</v>
      </c>
      <c r="D72" t="s">
        <v>9370</v>
      </c>
      <c r="E72" t="s">
        <v>9367</v>
      </c>
      <c r="F72" t="s">
        <v>9367</v>
      </c>
      <c r="G72" t="s">
        <v>1053</v>
      </c>
      <c r="H72" t="s">
        <v>9447</v>
      </c>
    </row>
    <row r="73" spans="1:8">
      <c r="A73" s="30">
        <v>1733</v>
      </c>
      <c r="B73" t="s">
        <v>9452</v>
      </c>
      <c r="C73">
        <v>1384.01</v>
      </c>
      <c r="D73" t="s">
        <v>9363</v>
      </c>
      <c r="E73" t="s">
        <v>9366</v>
      </c>
      <c r="F73" t="s">
        <v>9367</v>
      </c>
      <c r="G73" t="s">
        <v>1053</v>
      </c>
      <c r="H73" t="s">
        <v>9447</v>
      </c>
    </row>
    <row r="74" spans="1:8">
      <c r="A74" s="30"/>
      <c r="C74">
        <f>SUM(C68:C73)</f>
        <v>10260.83</v>
      </c>
    </row>
    <row r="75" spans="1:8">
      <c r="A75" s="30"/>
    </row>
    <row r="76" spans="1:8">
      <c r="A76" s="30">
        <v>1119</v>
      </c>
      <c r="B76" t="s">
        <v>9453</v>
      </c>
      <c r="C76">
        <v>697.26</v>
      </c>
      <c r="D76" t="s">
        <v>9363</v>
      </c>
      <c r="E76" t="s">
        <v>9366</v>
      </c>
      <c r="F76" t="s">
        <v>9366</v>
      </c>
      <c r="G76" t="s">
        <v>6061</v>
      </c>
      <c r="H76" t="s">
        <v>9377</v>
      </c>
    </row>
    <row r="77" spans="1:8">
      <c r="A77" s="30">
        <v>1438</v>
      </c>
      <c r="B77" t="s">
        <v>9454</v>
      </c>
      <c r="C77">
        <v>1174.96</v>
      </c>
      <c r="D77" t="s">
        <v>9363</v>
      </c>
      <c r="E77" t="s">
        <v>9366</v>
      </c>
      <c r="F77" t="s">
        <v>9366</v>
      </c>
      <c r="G77" t="s">
        <v>6061</v>
      </c>
      <c r="H77" t="s">
        <v>9455</v>
      </c>
    </row>
    <row r="78" spans="1:8">
      <c r="A78" s="30">
        <v>1439</v>
      </c>
      <c r="B78" t="s">
        <v>9456</v>
      </c>
      <c r="C78">
        <v>680.94</v>
      </c>
      <c r="D78" t="s">
        <v>9363</v>
      </c>
      <c r="E78" t="s">
        <v>9366</v>
      </c>
      <c r="F78" t="s">
        <v>9366</v>
      </c>
      <c r="G78" t="s">
        <v>6061</v>
      </c>
      <c r="H78" t="s">
        <v>9377</v>
      </c>
    </row>
    <row r="79" spans="1:8">
      <c r="A79" s="30">
        <v>1440</v>
      </c>
      <c r="B79" t="s">
        <v>9457</v>
      </c>
      <c r="C79">
        <v>680.94</v>
      </c>
      <c r="D79" t="s">
        <v>9330</v>
      </c>
      <c r="E79" t="s">
        <v>9366</v>
      </c>
      <c r="F79" t="s">
        <v>9367</v>
      </c>
      <c r="G79" t="s">
        <v>6061</v>
      </c>
      <c r="H79" t="s">
        <v>9377</v>
      </c>
    </row>
    <row r="80" spans="1:8">
      <c r="A80" s="30">
        <v>1453</v>
      </c>
      <c r="B80" t="s">
        <v>9458</v>
      </c>
      <c r="C80">
        <v>1121.55</v>
      </c>
      <c r="D80" t="s">
        <v>9381</v>
      </c>
      <c r="E80" t="s">
        <v>9367</v>
      </c>
      <c r="F80" t="s">
        <v>9367</v>
      </c>
      <c r="G80" t="s">
        <v>6061</v>
      </c>
      <c r="H80" t="s">
        <v>9459</v>
      </c>
    </row>
    <row r="81" spans="1:8">
      <c r="A81" s="30"/>
      <c r="C81">
        <f>SUM(C76:C80)</f>
        <v>4355.6499999999996</v>
      </c>
    </row>
    <row r="82" spans="1:8">
      <c r="A82" s="30"/>
    </row>
    <row r="83" spans="1:8">
      <c r="A83" s="30">
        <v>1195</v>
      </c>
      <c r="B83" t="s">
        <v>9460</v>
      </c>
      <c r="C83">
        <v>3959.14</v>
      </c>
      <c r="D83" t="s">
        <v>9370</v>
      </c>
      <c r="E83" t="s">
        <v>9367</v>
      </c>
      <c r="F83" t="s">
        <v>9367</v>
      </c>
      <c r="G83" t="s">
        <v>6114</v>
      </c>
      <c r="H83" t="s">
        <v>9461</v>
      </c>
    </row>
    <row r="84" spans="1:8">
      <c r="A84" s="30">
        <v>1335</v>
      </c>
      <c r="B84" t="s">
        <v>9462</v>
      </c>
      <c r="C84">
        <v>3904.39</v>
      </c>
      <c r="D84" t="s">
        <v>9393</v>
      </c>
      <c r="E84" t="s">
        <v>9367</v>
      </c>
      <c r="F84" t="s">
        <v>9330</v>
      </c>
      <c r="G84" t="s">
        <v>6114</v>
      </c>
      <c r="H84" t="s">
        <v>9461</v>
      </c>
    </row>
    <row r="85" spans="1:8">
      <c r="A85" s="30"/>
      <c r="C85">
        <f>SUM(C83:C84)</f>
        <v>7863.53</v>
      </c>
    </row>
    <row r="86" spans="1:8">
      <c r="A86" s="30"/>
    </row>
    <row r="87" spans="1:8">
      <c r="A87" s="30">
        <v>425</v>
      </c>
      <c r="B87" t="s">
        <v>9463</v>
      </c>
      <c r="C87">
        <v>492.18</v>
      </c>
      <c r="D87" t="s">
        <v>9332</v>
      </c>
      <c r="E87" t="s">
        <v>9198</v>
      </c>
      <c r="F87" t="s">
        <v>9198</v>
      </c>
      <c r="G87" t="s">
        <v>6135</v>
      </c>
      <c r="H87" t="s">
        <v>9377</v>
      </c>
    </row>
    <row r="88" spans="1:8">
      <c r="A88" s="30">
        <v>1035</v>
      </c>
      <c r="B88" t="s">
        <v>9464</v>
      </c>
      <c r="C88">
        <v>1489.29</v>
      </c>
      <c r="D88" t="s">
        <v>9330</v>
      </c>
      <c r="E88" t="s">
        <v>9366</v>
      </c>
      <c r="F88" t="s">
        <v>9367</v>
      </c>
      <c r="G88" t="s">
        <v>6135</v>
      </c>
      <c r="H88" t="s">
        <v>9455</v>
      </c>
    </row>
    <row r="89" spans="1:8">
      <c r="A89" s="30">
        <v>1112</v>
      </c>
      <c r="B89" t="s">
        <v>9465</v>
      </c>
      <c r="C89">
        <v>660.68</v>
      </c>
      <c r="D89" t="s">
        <v>9281</v>
      </c>
      <c r="E89" t="s">
        <v>9366</v>
      </c>
      <c r="F89" t="s">
        <v>9366</v>
      </c>
      <c r="G89" t="s">
        <v>6135</v>
      </c>
      <c r="H89" t="s">
        <v>9445</v>
      </c>
    </row>
    <row r="90" spans="1:8">
      <c r="A90" s="30">
        <v>1113</v>
      </c>
      <c r="B90" t="s">
        <v>9466</v>
      </c>
      <c r="C90">
        <v>492.18</v>
      </c>
      <c r="D90" t="s">
        <v>9332</v>
      </c>
      <c r="E90" t="s">
        <v>9198</v>
      </c>
      <c r="F90" t="s">
        <v>9198</v>
      </c>
      <c r="G90" t="s">
        <v>6135</v>
      </c>
      <c r="H90" t="s">
        <v>9377</v>
      </c>
    </row>
    <row r="91" spans="1:8">
      <c r="A91" s="30">
        <v>1318</v>
      </c>
      <c r="B91" t="s">
        <v>9467</v>
      </c>
      <c r="C91">
        <v>2395.6799999999998</v>
      </c>
      <c r="D91" t="s">
        <v>9381</v>
      </c>
      <c r="E91" t="s">
        <v>9367</v>
      </c>
      <c r="F91" t="s">
        <v>9367</v>
      </c>
      <c r="G91" t="s">
        <v>6135</v>
      </c>
      <c r="H91" t="s">
        <v>9455</v>
      </c>
    </row>
    <row r="92" spans="1:8">
      <c r="A92" s="30">
        <v>1426</v>
      </c>
      <c r="B92" t="s">
        <v>9468</v>
      </c>
      <c r="C92">
        <v>3319.27</v>
      </c>
      <c r="D92" t="s">
        <v>9374</v>
      </c>
      <c r="E92" t="s">
        <v>9330</v>
      </c>
      <c r="F92" t="s">
        <v>9330</v>
      </c>
      <c r="G92" t="s">
        <v>6135</v>
      </c>
      <c r="H92" t="s">
        <v>9469</v>
      </c>
    </row>
    <row r="93" spans="1:8">
      <c r="A93" s="30">
        <v>1468</v>
      </c>
      <c r="B93" t="s">
        <v>9470</v>
      </c>
      <c r="C93">
        <v>1174.96</v>
      </c>
      <c r="D93" t="s">
        <v>9363</v>
      </c>
      <c r="E93" t="s">
        <v>9366</v>
      </c>
      <c r="F93" t="s">
        <v>9366</v>
      </c>
      <c r="G93" t="s">
        <v>6135</v>
      </c>
      <c r="H93" t="s">
        <v>9471</v>
      </c>
    </row>
    <row r="94" spans="1:8">
      <c r="A94" s="30">
        <v>1554</v>
      </c>
      <c r="B94" t="s">
        <v>9472</v>
      </c>
      <c r="C94">
        <v>6974</v>
      </c>
      <c r="D94" t="s">
        <v>9281</v>
      </c>
      <c r="E94" t="s">
        <v>9281</v>
      </c>
      <c r="F94" t="s">
        <v>9332</v>
      </c>
      <c r="G94" t="s">
        <v>6135</v>
      </c>
      <c r="H94" t="s">
        <v>9473</v>
      </c>
    </row>
    <row r="95" spans="1:8">
      <c r="A95" s="30">
        <v>1638</v>
      </c>
      <c r="B95" t="s">
        <v>9474</v>
      </c>
      <c r="C95">
        <v>829.38</v>
      </c>
      <c r="D95" t="s">
        <v>9332</v>
      </c>
      <c r="E95" t="s">
        <v>9198</v>
      </c>
      <c r="F95" t="s">
        <v>9198</v>
      </c>
      <c r="G95" t="s">
        <v>6135</v>
      </c>
      <c r="H95" t="s">
        <v>9377</v>
      </c>
    </row>
    <row r="96" spans="1:8">
      <c r="A96" s="30">
        <v>1643</v>
      </c>
      <c r="B96" t="s">
        <v>9475</v>
      </c>
      <c r="C96">
        <v>559.65</v>
      </c>
      <c r="D96" t="s">
        <v>9281</v>
      </c>
      <c r="E96" t="s">
        <v>9366</v>
      </c>
      <c r="F96" t="s">
        <v>9366</v>
      </c>
      <c r="G96" t="s">
        <v>6135</v>
      </c>
      <c r="H96" t="s">
        <v>9377</v>
      </c>
    </row>
    <row r="97" spans="1:8">
      <c r="A97" s="30">
        <v>1650</v>
      </c>
      <c r="B97" t="s">
        <v>9476</v>
      </c>
      <c r="C97">
        <v>634.27</v>
      </c>
      <c r="D97" t="s">
        <v>9363</v>
      </c>
      <c r="E97" t="s">
        <v>9366</v>
      </c>
      <c r="F97" t="s">
        <v>9366</v>
      </c>
      <c r="G97" t="s">
        <v>6135</v>
      </c>
      <c r="H97" t="s">
        <v>9377</v>
      </c>
    </row>
    <row r="98" spans="1:8">
      <c r="A98" s="30"/>
      <c r="C98">
        <f>SUM(C87:C97)</f>
        <v>19021.540000000005</v>
      </c>
    </row>
    <row r="99" spans="1:8">
      <c r="A99" s="30" t="s">
        <v>387</v>
      </c>
      <c r="B99" t="s">
        <v>9477</v>
      </c>
      <c r="C99" t="s">
        <v>391</v>
      </c>
      <c r="D99" t="s">
        <v>9478</v>
      </c>
      <c r="E99" t="s">
        <v>9204</v>
      </c>
      <c r="F99" t="s">
        <v>9204</v>
      </c>
      <c r="G99" t="s">
        <v>9479</v>
      </c>
      <c r="H99" t="s">
        <v>9480</v>
      </c>
    </row>
    <row r="100" spans="1:8">
      <c r="A100" s="30" t="s">
        <v>344</v>
      </c>
      <c r="B100" t="s">
        <v>389</v>
      </c>
      <c r="C100" t="s">
        <v>391</v>
      </c>
      <c r="D100" t="s">
        <v>9478</v>
      </c>
      <c r="E100" t="s">
        <v>9204</v>
      </c>
      <c r="F100" t="s">
        <v>9204</v>
      </c>
      <c r="G100" t="s">
        <v>9479</v>
      </c>
      <c r="H100" t="s">
        <v>9480</v>
      </c>
    </row>
    <row r="101" spans="1:8">
      <c r="A101" s="30"/>
      <c r="C101">
        <v>154855.35999999999</v>
      </c>
      <c r="D101" t="s">
        <v>9481</v>
      </c>
      <c r="E101" t="s">
        <v>9482</v>
      </c>
      <c r="F101" t="s">
        <v>9483</v>
      </c>
    </row>
    <row r="102" spans="1:8">
      <c r="A102" s="30" t="s">
        <v>387</v>
      </c>
      <c r="B102" t="s">
        <v>9477</v>
      </c>
      <c r="C102" t="s">
        <v>391</v>
      </c>
      <c r="D102" t="s">
        <v>9478</v>
      </c>
      <c r="E102" t="s">
        <v>9204</v>
      </c>
      <c r="F102" t="s">
        <v>9204</v>
      </c>
      <c r="G102" t="s">
        <v>9479</v>
      </c>
      <c r="H102" t="s">
        <v>9480</v>
      </c>
    </row>
    <row r="103" spans="1:8">
      <c r="A103" s="30" t="s">
        <v>387</v>
      </c>
      <c r="B103" t="s">
        <v>9477</v>
      </c>
      <c r="C103" t="s">
        <v>391</v>
      </c>
      <c r="D103" t="s">
        <v>9478</v>
      </c>
      <c r="E103" t="s">
        <v>9204</v>
      </c>
      <c r="F103" t="s">
        <v>9204</v>
      </c>
      <c r="G103" t="s">
        <v>9479</v>
      </c>
      <c r="H103" t="s">
        <v>9480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83F7-8CE7-491A-891F-66E0AD202A9A}">
  <dimension ref="A1:P196"/>
  <sheetViews>
    <sheetView topLeftCell="A44" workbookViewId="0">
      <selection activeCell="O189" sqref="O189"/>
    </sheetView>
  </sheetViews>
  <sheetFormatPr defaultRowHeight="14.4"/>
  <sheetData>
    <row r="1" spans="1:16">
      <c r="A1" s="30"/>
    </row>
    <row r="2" spans="1:16">
      <c r="A2" s="30" t="s">
        <v>9344</v>
      </c>
      <c r="B2" t="s">
        <v>9172</v>
      </c>
      <c r="C2" t="s">
        <v>9173</v>
      </c>
      <c r="D2" t="s">
        <v>9174</v>
      </c>
      <c r="F2" t="s">
        <v>5953</v>
      </c>
      <c r="G2" t="s">
        <v>9345</v>
      </c>
      <c r="H2" t="s">
        <v>9346</v>
      </c>
      <c r="I2" t="s">
        <v>9347</v>
      </c>
      <c r="J2" t="s">
        <v>9348</v>
      </c>
      <c r="K2" t="s">
        <v>9177</v>
      </c>
      <c r="L2">
        <v>1</v>
      </c>
    </row>
    <row r="3" spans="1:16">
      <c r="A3" s="30"/>
      <c r="G3" t="s">
        <v>9349</v>
      </c>
      <c r="H3" t="s">
        <v>9350</v>
      </c>
      <c r="I3" t="s">
        <v>341</v>
      </c>
      <c r="L3" t="s">
        <v>342</v>
      </c>
      <c r="M3" t="s">
        <v>343</v>
      </c>
      <c r="N3" t="s">
        <v>9178</v>
      </c>
      <c r="O3" t="s">
        <v>9179</v>
      </c>
    </row>
    <row r="4" spans="1:16">
      <c r="A4" s="30"/>
      <c r="C4" t="s">
        <v>9180</v>
      </c>
      <c r="D4" t="s">
        <v>9182</v>
      </c>
      <c r="E4" t="s">
        <v>9186</v>
      </c>
      <c r="F4" t="s">
        <v>349</v>
      </c>
      <c r="G4" t="s">
        <v>349</v>
      </c>
      <c r="H4" t="s">
        <v>9351</v>
      </c>
      <c r="I4" t="s">
        <v>350</v>
      </c>
      <c r="J4" t="s">
        <v>5958</v>
      </c>
      <c r="K4" t="s">
        <v>9183</v>
      </c>
      <c r="L4" t="s">
        <v>9180</v>
      </c>
      <c r="M4" t="s">
        <v>5958</v>
      </c>
      <c r="N4" t="s">
        <v>9182</v>
      </c>
      <c r="O4" t="s">
        <v>9186</v>
      </c>
    </row>
    <row r="5" spans="1:16">
      <c r="A5" s="30"/>
      <c r="C5" t="s">
        <v>9187</v>
      </c>
      <c r="D5">
        <v>1.5</v>
      </c>
      <c r="E5" t="s">
        <v>356</v>
      </c>
      <c r="F5" t="s">
        <v>357</v>
      </c>
      <c r="I5" t="s">
        <v>358</v>
      </c>
      <c r="J5" t="s">
        <v>359</v>
      </c>
      <c r="K5" t="s">
        <v>9190</v>
      </c>
      <c r="L5" t="s">
        <v>9191</v>
      </c>
      <c r="M5" t="s">
        <v>5961</v>
      </c>
      <c r="N5" t="s">
        <v>9194</v>
      </c>
      <c r="O5" t="s">
        <v>9195</v>
      </c>
      <c r="P5" t="s">
        <v>364</v>
      </c>
    </row>
    <row r="6" spans="1:16">
      <c r="A6" s="30" t="s">
        <v>365</v>
      </c>
      <c r="B6" t="s">
        <v>5963</v>
      </c>
      <c r="C6" t="s">
        <v>369</v>
      </c>
      <c r="E6" t="s">
        <v>369</v>
      </c>
      <c r="I6" t="s">
        <v>369</v>
      </c>
      <c r="J6" t="s">
        <v>369</v>
      </c>
      <c r="K6" t="s">
        <v>369</v>
      </c>
      <c r="M6" t="s">
        <v>369</v>
      </c>
    </row>
    <row r="7" spans="1:16">
      <c r="A7" s="30"/>
    </row>
    <row r="8" spans="1:16">
      <c r="A8" s="30" t="s">
        <v>5984</v>
      </c>
      <c r="B8" t="s">
        <v>5988</v>
      </c>
      <c r="C8">
        <v>0</v>
      </c>
      <c r="E8">
        <v>0</v>
      </c>
      <c r="I8">
        <v>0</v>
      </c>
      <c r="J8">
        <v>0</v>
      </c>
      <c r="K8">
        <v>1528.56</v>
      </c>
      <c r="M8">
        <v>0</v>
      </c>
      <c r="N8">
        <v>1528.56</v>
      </c>
      <c r="O8">
        <v>1979.28</v>
      </c>
      <c r="P8" t="s">
        <v>377</v>
      </c>
    </row>
    <row r="9" spans="1:16">
      <c r="A9" s="30"/>
    </row>
    <row r="10" spans="1:16">
      <c r="A10" s="30" t="s">
        <v>5968</v>
      </c>
      <c r="B10" t="s">
        <v>9201</v>
      </c>
      <c r="C10" t="s">
        <v>390</v>
      </c>
      <c r="D10" t="s">
        <v>9203</v>
      </c>
      <c r="E10" t="s">
        <v>9206</v>
      </c>
      <c r="F10" t="s">
        <v>392</v>
      </c>
      <c r="G10" t="s">
        <v>392</v>
      </c>
      <c r="H10" t="s">
        <v>396</v>
      </c>
      <c r="I10" t="s">
        <v>393</v>
      </c>
      <c r="J10" t="s">
        <v>5971</v>
      </c>
      <c r="K10" t="s">
        <v>385</v>
      </c>
      <c r="L10" t="s">
        <v>9204</v>
      </c>
      <c r="M10" t="s">
        <v>5970</v>
      </c>
      <c r="N10" t="s">
        <v>9202</v>
      </c>
      <c r="O10" t="s">
        <v>9206</v>
      </c>
      <c r="P10" t="s">
        <v>396</v>
      </c>
    </row>
    <row r="11" spans="1:16">
      <c r="A11" s="30" t="s">
        <v>5984</v>
      </c>
      <c r="C11">
        <v>0</v>
      </c>
      <c r="E11">
        <v>0</v>
      </c>
      <c r="I11">
        <v>0</v>
      </c>
      <c r="J11">
        <v>0</v>
      </c>
      <c r="K11">
        <v>1528.56</v>
      </c>
      <c r="M11">
        <v>0</v>
      </c>
      <c r="N11">
        <v>1528.56</v>
      </c>
      <c r="O11">
        <v>1979.28</v>
      </c>
    </row>
    <row r="12" spans="1:16">
      <c r="A12" s="30"/>
    </row>
    <row r="13" spans="1:16">
      <c r="A13" s="30" t="s">
        <v>5968</v>
      </c>
      <c r="B13" t="s">
        <v>9201</v>
      </c>
      <c r="C13" t="s">
        <v>390</v>
      </c>
      <c r="D13" t="s">
        <v>9203</v>
      </c>
      <c r="E13" t="s">
        <v>9206</v>
      </c>
      <c r="F13" t="s">
        <v>392</v>
      </c>
      <c r="G13" t="s">
        <v>392</v>
      </c>
      <c r="H13" t="s">
        <v>396</v>
      </c>
      <c r="I13" t="s">
        <v>393</v>
      </c>
      <c r="J13" t="s">
        <v>5971</v>
      </c>
      <c r="K13" t="s">
        <v>385</v>
      </c>
      <c r="L13" t="s">
        <v>9204</v>
      </c>
      <c r="M13" t="s">
        <v>5970</v>
      </c>
      <c r="N13" t="s">
        <v>9202</v>
      </c>
      <c r="O13" t="s">
        <v>9206</v>
      </c>
      <c r="P13" t="s">
        <v>396</v>
      </c>
    </row>
    <row r="14" spans="1:16">
      <c r="A14" s="30" t="s">
        <v>6061</v>
      </c>
      <c r="B14" t="s">
        <v>6066</v>
      </c>
      <c r="C14">
        <v>0</v>
      </c>
      <c r="E14">
        <v>0</v>
      </c>
      <c r="I14">
        <v>0</v>
      </c>
      <c r="J14">
        <v>0</v>
      </c>
      <c r="K14">
        <v>3696</v>
      </c>
      <c r="M14">
        <v>1848</v>
      </c>
      <c r="N14">
        <v>5544</v>
      </c>
      <c r="O14">
        <v>6558.12</v>
      </c>
      <c r="P14" t="s">
        <v>377</v>
      </c>
    </row>
    <row r="15" spans="1:16">
      <c r="A15" s="30"/>
    </row>
    <row r="16" spans="1:16">
      <c r="A16" s="30" t="s">
        <v>6061</v>
      </c>
      <c r="B16" t="s">
        <v>6069</v>
      </c>
      <c r="C16">
        <v>0</v>
      </c>
      <c r="E16">
        <v>0</v>
      </c>
      <c r="I16">
        <v>0</v>
      </c>
      <c r="J16">
        <v>0</v>
      </c>
      <c r="K16">
        <v>2529.12</v>
      </c>
      <c r="M16">
        <v>2528.88</v>
      </c>
      <c r="N16">
        <v>5058</v>
      </c>
      <c r="O16">
        <v>3430.44</v>
      </c>
      <c r="P16" t="s">
        <v>5967</v>
      </c>
    </row>
    <row r="17" spans="1:16">
      <c r="A17" s="30"/>
    </row>
    <row r="18" spans="1:16">
      <c r="A18" s="30" t="s">
        <v>6061</v>
      </c>
      <c r="B18" t="s">
        <v>6074</v>
      </c>
      <c r="C18">
        <v>0</v>
      </c>
      <c r="E18">
        <v>0</v>
      </c>
      <c r="I18">
        <v>0</v>
      </c>
      <c r="J18">
        <v>0</v>
      </c>
      <c r="K18">
        <v>1938</v>
      </c>
      <c r="M18">
        <v>0</v>
      </c>
      <c r="N18">
        <v>1938</v>
      </c>
      <c r="O18">
        <v>2839.44</v>
      </c>
      <c r="P18" t="s">
        <v>377</v>
      </c>
    </row>
    <row r="19" spans="1:16">
      <c r="A19" s="30"/>
    </row>
    <row r="20" spans="1:16">
      <c r="A20" s="30" t="s">
        <v>6061</v>
      </c>
      <c r="B20" t="s">
        <v>6077</v>
      </c>
      <c r="C20">
        <v>0</v>
      </c>
      <c r="E20">
        <v>0</v>
      </c>
      <c r="I20">
        <v>0</v>
      </c>
      <c r="J20">
        <v>0</v>
      </c>
      <c r="K20">
        <v>0</v>
      </c>
      <c r="M20">
        <v>0</v>
      </c>
      <c r="N20">
        <v>0</v>
      </c>
      <c r="O20">
        <v>676.08</v>
      </c>
      <c r="P20" t="s">
        <v>377</v>
      </c>
    </row>
    <row r="21" spans="1:16">
      <c r="A21" s="30"/>
    </row>
    <row r="22" spans="1:16">
      <c r="A22" s="30" t="s">
        <v>6061</v>
      </c>
      <c r="B22" t="s">
        <v>6079</v>
      </c>
      <c r="C22">
        <v>0</v>
      </c>
      <c r="E22">
        <v>0</v>
      </c>
      <c r="I22">
        <v>0</v>
      </c>
      <c r="J22">
        <v>0</v>
      </c>
      <c r="K22">
        <v>3876</v>
      </c>
      <c r="M22">
        <v>0</v>
      </c>
      <c r="N22">
        <v>3876</v>
      </c>
      <c r="O22">
        <v>4777.4399999999996</v>
      </c>
      <c r="P22" t="s">
        <v>377</v>
      </c>
    </row>
    <row r="23" spans="1:16">
      <c r="A23" s="30"/>
    </row>
    <row r="24" spans="1:16">
      <c r="A24" s="30" t="s">
        <v>6061</v>
      </c>
      <c r="B24" t="s">
        <v>6091</v>
      </c>
      <c r="C24">
        <v>0</v>
      </c>
      <c r="E24">
        <v>0</v>
      </c>
      <c r="I24">
        <v>0</v>
      </c>
      <c r="J24">
        <v>0</v>
      </c>
      <c r="K24">
        <v>464.52</v>
      </c>
      <c r="M24">
        <v>0</v>
      </c>
      <c r="N24">
        <v>464.52</v>
      </c>
      <c r="O24">
        <v>1140.5999999999999</v>
      </c>
      <c r="P24" t="s">
        <v>377</v>
      </c>
    </row>
    <row r="25" spans="1:16">
      <c r="A25" s="30"/>
    </row>
    <row r="26" spans="1:16">
      <c r="A26" s="30" t="s">
        <v>6061</v>
      </c>
      <c r="B26" t="s">
        <v>6104</v>
      </c>
      <c r="C26">
        <v>0</v>
      </c>
      <c r="E26">
        <v>0</v>
      </c>
      <c r="I26">
        <v>0</v>
      </c>
      <c r="J26">
        <v>0</v>
      </c>
      <c r="K26">
        <v>2412</v>
      </c>
      <c r="M26">
        <v>0</v>
      </c>
      <c r="N26">
        <v>2412</v>
      </c>
      <c r="O26">
        <v>3538.8</v>
      </c>
      <c r="P26" t="s">
        <v>377</v>
      </c>
    </row>
    <row r="27" spans="1:16">
      <c r="A27" s="30"/>
    </row>
    <row r="28" spans="1:16">
      <c r="A28" s="30" t="s">
        <v>6061</v>
      </c>
      <c r="B28" t="s">
        <v>6107</v>
      </c>
      <c r="C28">
        <v>0</v>
      </c>
      <c r="E28">
        <v>0</v>
      </c>
      <c r="I28">
        <v>0</v>
      </c>
      <c r="J28">
        <v>0</v>
      </c>
      <c r="K28">
        <v>1528.56</v>
      </c>
      <c r="M28">
        <v>0</v>
      </c>
      <c r="N28">
        <v>1528.56</v>
      </c>
      <c r="O28">
        <v>2204.64</v>
      </c>
      <c r="P28" t="s">
        <v>377</v>
      </c>
    </row>
    <row r="29" spans="1:16">
      <c r="A29" s="30"/>
    </row>
    <row r="30" spans="1:16">
      <c r="A30" s="30" t="s">
        <v>6061</v>
      </c>
      <c r="B30" t="s">
        <v>6110</v>
      </c>
      <c r="C30">
        <v>0</v>
      </c>
      <c r="E30">
        <v>0</v>
      </c>
      <c r="I30">
        <v>0</v>
      </c>
      <c r="J30">
        <v>0</v>
      </c>
      <c r="K30">
        <v>974.16</v>
      </c>
      <c r="M30">
        <v>974.16</v>
      </c>
      <c r="N30">
        <v>1948.32</v>
      </c>
      <c r="O30">
        <v>2849.76</v>
      </c>
      <c r="P30" t="s">
        <v>5967</v>
      </c>
    </row>
    <row r="31" spans="1:16">
      <c r="A31" s="30"/>
    </row>
    <row r="32" spans="1:16">
      <c r="A32" s="30" t="s">
        <v>5968</v>
      </c>
      <c r="B32" t="s">
        <v>9201</v>
      </c>
      <c r="C32" t="s">
        <v>390</v>
      </c>
      <c r="D32" t="s">
        <v>9203</v>
      </c>
      <c r="E32" t="s">
        <v>9206</v>
      </c>
      <c r="F32" t="s">
        <v>392</v>
      </c>
      <c r="G32" t="s">
        <v>392</v>
      </c>
      <c r="H32" t="s">
        <v>396</v>
      </c>
      <c r="I32" t="s">
        <v>393</v>
      </c>
      <c r="J32" t="s">
        <v>5971</v>
      </c>
      <c r="K32" t="s">
        <v>385</v>
      </c>
      <c r="L32" t="s">
        <v>9204</v>
      </c>
      <c r="M32" t="s">
        <v>5970</v>
      </c>
      <c r="N32" t="s">
        <v>9202</v>
      </c>
      <c r="O32" t="s">
        <v>9206</v>
      </c>
      <c r="P32" t="s">
        <v>396</v>
      </c>
    </row>
    <row r="33" spans="1:16">
      <c r="A33" s="30" t="s">
        <v>6061</v>
      </c>
      <c r="C33">
        <v>0</v>
      </c>
      <c r="E33">
        <v>0</v>
      </c>
      <c r="I33">
        <v>0</v>
      </c>
      <c r="J33">
        <v>0</v>
      </c>
      <c r="K33">
        <v>17418.36</v>
      </c>
      <c r="M33">
        <v>5351.04</v>
      </c>
      <c r="N33">
        <v>22769.4</v>
      </c>
      <c r="O33">
        <v>28015.32</v>
      </c>
    </row>
    <row r="34" spans="1:16">
      <c r="A34" s="30"/>
    </row>
    <row r="35" spans="1:16">
      <c r="A35" s="30" t="s">
        <v>5968</v>
      </c>
      <c r="B35" t="s">
        <v>9201</v>
      </c>
      <c r="C35" t="s">
        <v>390</v>
      </c>
      <c r="D35" t="s">
        <v>9203</v>
      </c>
      <c r="E35" t="s">
        <v>9206</v>
      </c>
      <c r="F35" t="s">
        <v>392</v>
      </c>
      <c r="G35" t="s">
        <v>392</v>
      </c>
      <c r="H35" t="s">
        <v>396</v>
      </c>
      <c r="I35" t="s">
        <v>393</v>
      </c>
      <c r="J35" t="s">
        <v>5971</v>
      </c>
      <c r="K35" t="s">
        <v>385</v>
      </c>
      <c r="L35" t="s">
        <v>9204</v>
      </c>
      <c r="M35" t="s">
        <v>5970</v>
      </c>
      <c r="N35" t="s">
        <v>9202</v>
      </c>
      <c r="O35" t="s">
        <v>9206</v>
      </c>
      <c r="P35" t="s">
        <v>396</v>
      </c>
    </row>
    <row r="36" spans="1:16">
      <c r="A36" s="30" t="s">
        <v>6114</v>
      </c>
      <c r="B36" t="s">
        <v>6120</v>
      </c>
      <c r="C36">
        <v>0</v>
      </c>
      <c r="E36">
        <v>0</v>
      </c>
      <c r="I36">
        <v>0</v>
      </c>
      <c r="J36">
        <v>0</v>
      </c>
      <c r="K36">
        <v>1848</v>
      </c>
      <c r="M36">
        <v>1848</v>
      </c>
      <c r="N36">
        <v>3696</v>
      </c>
      <c r="O36">
        <v>4597.4399999999996</v>
      </c>
      <c r="P36" t="s">
        <v>377</v>
      </c>
    </row>
    <row r="37" spans="1:16">
      <c r="A37" s="30"/>
    </row>
    <row r="38" spans="1:16">
      <c r="A38" s="30" t="s">
        <v>6114</v>
      </c>
      <c r="B38" t="s">
        <v>6124</v>
      </c>
      <c r="C38">
        <v>0</v>
      </c>
      <c r="E38">
        <v>0</v>
      </c>
      <c r="I38">
        <v>0</v>
      </c>
      <c r="J38">
        <v>0</v>
      </c>
      <c r="K38">
        <v>0</v>
      </c>
      <c r="M38">
        <v>0</v>
      </c>
      <c r="N38">
        <v>0</v>
      </c>
      <c r="O38">
        <v>338.04</v>
      </c>
      <c r="P38" t="s">
        <v>377</v>
      </c>
    </row>
    <row r="39" spans="1:16">
      <c r="A39" s="30"/>
    </row>
    <row r="40" spans="1:16">
      <c r="A40" s="30" t="s">
        <v>5968</v>
      </c>
      <c r="B40" t="s">
        <v>9201</v>
      </c>
      <c r="C40" t="s">
        <v>390</v>
      </c>
      <c r="D40" t="s">
        <v>9203</v>
      </c>
      <c r="E40" t="s">
        <v>9206</v>
      </c>
      <c r="F40" t="s">
        <v>392</v>
      </c>
      <c r="G40" t="s">
        <v>392</v>
      </c>
      <c r="H40" t="s">
        <v>396</v>
      </c>
      <c r="I40" t="s">
        <v>393</v>
      </c>
      <c r="J40" t="s">
        <v>5971</v>
      </c>
      <c r="K40" t="s">
        <v>385</v>
      </c>
      <c r="L40" t="s">
        <v>9204</v>
      </c>
      <c r="M40" t="s">
        <v>5970</v>
      </c>
      <c r="N40" t="s">
        <v>9202</v>
      </c>
      <c r="O40" t="s">
        <v>9206</v>
      </c>
      <c r="P40" t="s">
        <v>396</v>
      </c>
    </row>
    <row r="41" spans="1:16">
      <c r="A41" s="30" t="s">
        <v>6114</v>
      </c>
      <c r="C41">
        <v>0</v>
      </c>
      <c r="E41">
        <v>0</v>
      </c>
      <c r="I41">
        <v>0</v>
      </c>
      <c r="J41">
        <v>0</v>
      </c>
      <c r="K41">
        <v>1848</v>
      </c>
      <c r="M41">
        <v>1848</v>
      </c>
      <c r="N41">
        <v>3696</v>
      </c>
      <c r="O41">
        <v>4935.4799999999996</v>
      </c>
    </row>
    <row r="42" spans="1:16">
      <c r="A42" s="30"/>
    </row>
    <row r="43" spans="1:16">
      <c r="A43" s="30" t="s">
        <v>5968</v>
      </c>
      <c r="B43" t="s">
        <v>9201</v>
      </c>
      <c r="C43" t="s">
        <v>390</v>
      </c>
      <c r="D43" t="s">
        <v>9203</v>
      </c>
      <c r="E43" t="s">
        <v>9206</v>
      </c>
      <c r="F43" t="s">
        <v>392</v>
      </c>
      <c r="G43" t="s">
        <v>392</v>
      </c>
      <c r="H43" t="s">
        <v>396</v>
      </c>
      <c r="I43" t="s">
        <v>393</v>
      </c>
      <c r="J43" t="s">
        <v>5971</v>
      </c>
      <c r="K43" t="s">
        <v>385</v>
      </c>
      <c r="L43" t="s">
        <v>9204</v>
      </c>
      <c r="M43" t="s">
        <v>5970</v>
      </c>
      <c r="N43" t="s">
        <v>9202</v>
      </c>
      <c r="O43" t="s">
        <v>9206</v>
      </c>
      <c r="P43" t="s">
        <v>396</v>
      </c>
    </row>
    <row r="44" spans="1:16">
      <c r="A44" s="30" t="s">
        <v>6135</v>
      </c>
      <c r="B44" t="s">
        <v>6165</v>
      </c>
      <c r="C44">
        <v>0</v>
      </c>
      <c r="E44">
        <v>0</v>
      </c>
      <c r="I44">
        <v>0</v>
      </c>
      <c r="J44">
        <v>0</v>
      </c>
      <c r="K44">
        <v>1427.04</v>
      </c>
      <c r="M44">
        <v>0</v>
      </c>
      <c r="N44">
        <v>1427.04</v>
      </c>
      <c r="O44">
        <v>2553.84</v>
      </c>
      <c r="P44" t="s">
        <v>5967</v>
      </c>
    </row>
    <row r="45" spans="1:16">
      <c r="A45" s="30"/>
    </row>
    <row r="46" spans="1:16">
      <c r="A46" s="30" t="s">
        <v>5968</v>
      </c>
      <c r="B46" t="s">
        <v>9201</v>
      </c>
      <c r="C46" t="s">
        <v>390</v>
      </c>
      <c r="D46" t="s">
        <v>9203</v>
      </c>
      <c r="E46" t="s">
        <v>9206</v>
      </c>
      <c r="F46" t="s">
        <v>392</v>
      </c>
      <c r="G46" t="s">
        <v>392</v>
      </c>
      <c r="H46" t="s">
        <v>396</v>
      </c>
      <c r="I46" t="s">
        <v>393</v>
      </c>
      <c r="J46" t="s">
        <v>5971</v>
      </c>
      <c r="K46" t="s">
        <v>385</v>
      </c>
      <c r="L46" t="s">
        <v>9204</v>
      </c>
      <c r="M46" t="s">
        <v>5970</v>
      </c>
      <c r="N46" t="s">
        <v>9202</v>
      </c>
      <c r="O46" t="s">
        <v>9206</v>
      </c>
      <c r="P46" t="s">
        <v>396</v>
      </c>
    </row>
    <row r="47" spans="1:16">
      <c r="A47" s="30" t="s">
        <v>6135</v>
      </c>
      <c r="C47">
        <v>0</v>
      </c>
      <c r="E47">
        <v>0</v>
      </c>
      <c r="I47">
        <v>0</v>
      </c>
      <c r="J47">
        <v>0</v>
      </c>
      <c r="K47">
        <v>1427.04</v>
      </c>
      <c r="M47">
        <v>0</v>
      </c>
      <c r="N47">
        <v>1427.04</v>
      </c>
      <c r="O47">
        <v>2553.84</v>
      </c>
    </row>
    <row r="48" spans="1:16">
      <c r="A48" s="30"/>
    </row>
    <row r="49" spans="1:16">
      <c r="A49" s="30" t="s">
        <v>5968</v>
      </c>
      <c r="B49" t="s">
        <v>9201</v>
      </c>
      <c r="C49" t="s">
        <v>390</v>
      </c>
      <c r="D49" t="s">
        <v>9203</v>
      </c>
      <c r="E49" t="s">
        <v>9206</v>
      </c>
      <c r="F49" t="s">
        <v>392</v>
      </c>
      <c r="G49" t="s">
        <v>392</v>
      </c>
      <c r="H49" t="s">
        <v>396</v>
      </c>
      <c r="I49" t="s">
        <v>393</v>
      </c>
      <c r="J49" t="s">
        <v>5971</v>
      </c>
      <c r="K49" t="s">
        <v>385</v>
      </c>
      <c r="L49" t="s">
        <v>9204</v>
      </c>
      <c r="M49" t="s">
        <v>5970</v>
      </c>
      <c r="N49" t="s">
        <v>9202</v>
      </c>
      <c r="O49" t="s">
        <v>9206</v>
      </c>
      <c r="P49" t="s">
        <v>396</v>
      </c>
    </row>
    <row r="50" spans="1:16">
      <c r="A50" s="30" t="s">
        <v>18</v>
      </c>
      <c r="B50" t="s">
        <v>6186</v>
      </c>
      <c r="C50">
        <v>0</v>
      </c>
      <c r="E50">
        <v>0</v>
      </c>
      <c r="I50">
        <v>0</v>
      </c>
      <c r="J50">
        <v>0</v>
      </c>
      <c r="K50">
        <v>0</v>
      </c>
      <c r="M50">
        <v>0</v>
      </c>
      <c r="N50">
        <v>0</v>
      </c>
      <c r="O50">
        <v>14.09</v>
      </c>
      <c r="P50" t="s">
        <v>5967</v>
      </c>
    </row>
    <row r="51" spans="1:16">
      <c r="A51" s="30"/>
    </row>
    <row r="52" spans="1:16">
      <c r="A52" s="30" t="s">
        <v>5968</v>
      </c>
      <c r="B52" t="s">
        <v>9201</v>
      </c>
      <c r="C52" t="s">
        <v>390</v>
      </c>
      <c r="D52" t="s">
        <v>9203</v>
      </c>
      <c r="E52" t="s">
        <v>9206</v>
      </c>
      <c r="F52" t="s">
        <v>392</v>
      </c>
      <c r="G52" t="s">
        <v>392</v>
      </c>
      <c r="H52" t="s">
        <v>396</v>
      </c>
      <c r="I52" t="s">
        <v>393</v>
      </c>
      <c r="J52" t="s">
        <v>5971</v>
      </c>
      <c r="K52" t="s">
        <v>385</v>
      </c>
      <c r="L52" t="s">
        <v>9204</v>
      </c>
      <c r="M52" t="s">
        <v>5970</v>
      </c>
      <c r="N52" t="s">
        <v>9202</v>
      </c>
      <c r="O52" t="s">
        <v>9206</v>
      </c>
      <c r="P52" t="s">
        <v>396</v>
      </c>
    </row>
    <row r="53" spans="1:16">
      <c r="A53" s="30" t="s">
        <v>18</v>
      </c>
      <c r="C53">
        <v>0</v>
      </c>
      <c r="E53">
        <v>0</v>
      </c>
      <c r="I53">
        <v>0</v>
      </c>
      <c r="J53">
        <v>0</v>
      </c>
      <c r="K53">
        <v>0</v>
      </c>
      <c r="M53">
        <v>0</v>
      </c>
      <c r="N53">
        <v>0</v>
      </c>
      <c r="O53">
        <v>14.09</v>
      </c>
    </row>
    <row r="54" spans="1:16">
      <c r="A54" s="30"/>
    </row>
    <row r="55" spans="1:16">
      <c r="A55" s="30" t="s">
        <v>5968</v>
      </c>
      <c r="B55" t="s">
        <v>9201</v>
      </c>
      <c r="C55" t="s">
        <v>390</v>
      </c>
      <c r="D55" t="s">
        <v>9203</v>
      </c>
      <c r="E55" t="s">
        <v>9206</v>
      </c>
      <c r="F55" t="s">
        <v>392</v>
      </c>
      <c r="G55" t="s">
        <v>392</v>
      </c>
      <c r="H55" t="s">
        <v>396</v>
      </c>
      <c r="I55" t="s">
        <v>393</v>
      </c>
      <c r="J55" t="s">
        <v>5971</v>
      </c>
      <c r="K55" t="s">
        <v>385</v>
      </c>
      <c r="L55" t="s">
        <v>9204</v>
      </c>
      <c r="M55" t="s">
        <v>5970</v>
      </c>
      <c r="N55" t="s">
        <v>9202</v>
      </c>
      <c r="O55" t="s">
        <v>9206</v>
      </c>
      <c r="P55" t="s">
        <v>396</v>
      </c>
    </row>
    <row r="56" spans="1:16">
      <c r="A56" s="30" t="s">
        <v>6188</v>
      </c>
      <c r="B56" t="s">
        <v>6189</v>
      </c>
      <c r="C56">
        <v>0</v>
      </c>
      <c r="E56">
        <v>0</v>
      </c>
      <c r="I56">
        <v>0</v>
      </c>
      <c r="J56">
        <v>0</v>
      </c>
      <c r="K56">
        <v>0</v>
      </c>
      <c r="M56">
        <v>0</v>
      </c>
      <c r="N56">
        <v>0</v>
      </c>
      <c r="O56">
        <v>46.95</v>
      </c>
      <c r="P56" t="s">
        <v>5967</v>
      </c>
    </row>
    <row r="57" spans="1:16">
      <c r="A57" s="30"/>
    </row>
    <row r="58" spans="1:16">
      <c r="A58" s="30" t="s">
        <v>6188</v>
      </c>
      <c r="B58" t="s">
        <v>6191</v>
      </c>
      <c r="C58">
        <v>0</v>
      </c>
      <c r="E58">
        <v>0</v>
      </c>
      <c r="I58">
        <v>0</v>
      </c>
      <c r="J58">
        <v>0</v>
      </c>
      <c r="K58">
        <v>0</v>
      </c>
      <c r="M58">
        <v>0</v>
      </c>
      <c r="N58">
        <v>0</v>
      </c>
      <c r="O58">
        <v>42.26</v>
      </c>
      <c r="P58" t="s">
        <v>5967</v>
      </c>
    </row>
    <row r="59" spans="1:16">
      <c r="A59" s="30"/>
    </row>
    <row r="60" spans="1:16">
      <c r="A60" s="30" t="s">
        <v>6188</v>
      </c>
      <c r="B60" t="s">
        <v>6195</v>
      </c>
      <c r="C60">
        <v>0</v>
      </c>
      <c r="E60">
        <v>0</v>
      </c>
      <c r="I60">
        <v>0</v>
      </c>
      <c r="J60">
        <v>0</v>
      </c>
      <c r="K60">
        <v>0</v>
      </c>
      <c r="M60">
        <v>0</v>
      </c>
      <c r="N60">
        <v>0</v>
      </c>
      <c r="O60">
        <v>42.26</v>
      </c>
      <c r="P60" t="s">
        <v>5967</v>
      </c>
    </row>
    <row r="61" spans="1:16">
      <c r="A61" s="30"/>
    </row>
    <row r="62" spans="1:16">
      <c r="A62" s="30" t="s">
        <v>6188</v>
      </c>
      <c r="B62" t="s">
        <v>6197</v>
      </c>
      <c r="C62">
        <v>0</v>
      </c>
      <c r="E62">
        <v>0</v>
      </c>
      <c r="I62">
        <v>0</v>
      </c>
      <c r="J62">
        <v>0</v>
      </c>
      <c r="K62">
        <v>0</v>
      </c>
      <c r="M62">
        <v>0</v>
      </c>
      <c r="N62">
        <v>0</v>
      </c>
      <c r="O62">
        <v>51.65</v>
      </c>
      <c r="P62" t="s">
        <v>5967</v>
      </c>
    </row>
    <row r="63" spans="1:16">
      <c r="A63" s="30"/>
    </row>
    <row r="64" spans="1:16">
      <c r="A64" s="30" t="s">
        <v>6188</v>
      </c>
      <c r="B64" t="s">
        <v>6201</v>
      </c>
      <c r="C64">
        <v>0</v>
      </c>
      <c r="E64">
        <v>0</v>
      </c>
      <c r="I64">
        <v>0</v>
      </c>
      <c r="J64">
        <v>0</v>
      </c>
      <c r="K64">
        <v>0</v>
      </c>
      <c r="M64">
        <v>0</v>
      </c>
      <c r="N64">
        <v>0</v>
      </c>
      <c r="O64">
        <v>42.26</v>
      </c>
      <c r="P64" t="s">
        <v>5967</v>
      </c>
    </row>
    <row r="65" spans="1:16">
      <c r="A65" s="30"/>
    </row>
    <row r="66" spans="1:16">
      <c r="A66" s="30" t="s">
        <v>6188</v>
      </c>
      <c r="B66" t="s">
        <v>9273</v>
      </c>
      <c r="C66">
        <v>0</v>
      </c>
      <c r="E66">
        <v>0</v>
      </c>
      <c r="I66">
        <v>0</v>
      </c>
      <c r="J66">
        <v>0</v>
      </c>
      <c r="K66">
        <v>0</v>
      </c>
      <c r="M66">
        <v>0</v>
      </c>
      <c r="N66">
        <v>0</v>
      </c>
      <c r="O66">
        <v>183.11</v>
      </c>
      <c r="P66" t="s">
        <v>5967</v>
      </c>
    </row>
    <row r="67" spans="1:16">
      <c r="A67" s="30"/>
    </row>
    <row r="68" spans="1:16">
      <c r="A68" s="30" t="s">
        <v>9344</v>
      </c>
      <c r="B68" t="s">
        <v>9172</v>
      </c>
      <c r="C68" t="s">
        <v>9173</v>
      </c>
      <c r="D68" t="s">
        <v>9174</v>
      </c>
      <c r="F68" t="s">
        <v>5953</v>
      </c>
      <c r="G68" t="s">
        <v>9345</v>
      </c>
      <c r="H68" t="s">
        <v>9346</v>
      </c>
      <c r="I68" t="s">
        <v>9347</v>
      </c>
      <c r="J68" t="s">
        <v>9348</v>
      </c>
      <c r="K68" t="s">
        <v>9177</v>
      </c>
      <c r="L68">
        <v>2</v>
      </c>
    </row>
    <row r="69" spans="1:16">
      <c r="A69" s="30"/>
      <c r="G69" t="s">
        <v>9349</v>
      </c>
      <c r="H69" t="s">
        <v>9350</v>
      </c>
      <c r="I69" t="s">
        <v>341</v>
      </c>
      <c r="L69" t="s">
        <v>342</v>
      </c>
      <c r="M69" t="s">
        <v>343</v>
      </c>
      <c r="N69" t="s">
        <v>9178</v>
      </c>
      <c r="O69" t="s">
        <v>9179</v>
      </c>
    </row>
    <row r="70" spans="1:16">
      <c r="A70" s="30"/>
      <c r="C70" t="s">
        <v>9180</v>
      </c>
      <c r="D70" t="s">
        <v>9182</v>
      </c>
      <c r="E70" t="s">
        <v>9186</v>
      </c>
      <c r="F70" t="s">
        <v>349</v>
      </c>
      <c r="G70" t="s">
        <v>349</v>
      </c>
      <c r="H70" t="s">
        <v>9351</v>
      </c>
      <c r="I70" t="s">
        <v>350</v>
      </c>
      <c r="J70" t="s">
        <v>5958</v>
      </c>
      <c r="K70" t="s">
        <v>9183</v>
      </c>
      <c r="L70" t="s">
        <v>9180</v>
      </c>
      <c r="M70" t="s">
        <v>5958</v>
      </c>
      <c r="N70" t="s">
        <v>9182</v>
      </c>
      <c r="O70" t="s">
        <v>9186</v>
      </c>
    </row>
    <row r="71" spans="1:16">
      <c r="A71" s="30"/>
      <c r="C71" t="s">
        <v>9187</v>
      </c>
      <c r="D71">
        <v>1.5</v>
      </c>
      <c r="E71" t="s">
        <v>356</v>
      </c>
      <c r="F71" t="s">
        <v>357</v>
      </c>
      <c r="I71" t="s">
        <v>358</v>
      </c>
      <c r="J71" t="s">
        <v>359</v>
      </c>
      <c r="K71" t="s">
        <v>9190</v>
      </c>
      <c r="L71" t="s">
        <v>9191</v>
      </c>
      <c r="M71" t="s">
        <v>5961</v>
      </c>
      <c r="N71" t="s">
        <v>9194</v>
      </c>
      <c r="O71" t="s">
        <v>9195</v>
      </c>
      <c r="P71" t="s">
        <v>364</v>
      </c>
    </row>
    <row r="72" spans="1:16">
      <c r="A72" s="30" t="s">
        <v>365</v>
      </c>
      <c r="B72" t="s">
        <v>5963</v>
      </c>
      <c r="C72" t="s">
        <v>369</v>
      </c>
      <c r="E72" t="s">
        <v>369</v>
      </c>
      <c r="I72" t="s">
        <v>369</v>
      </c>
      <c r="J72" t="s">
        <v>369</v>
      </c>
      <c r="K72" t="s">
        <v>369</v>
      </c>
      <c r="M72" t="s">
        <v>369</v>
      </c>
    </row>
    <row r="73" spans="1:16">
      <c r="A73" s="30"/>
    </row>
    <row r="74" spans="1:16">
      <c r="A74" s="30"/>
    </row>
    <row r="75" spans="1:16">
      <c r="A75" s="30" t="s">
        <v>6188</v>
      </c>
      <c r="B75" t="s">
        <v>6208</v>
      </c>
      <c r="C75">
        <v>0</v>
      </c>
      <c r="E75">
        <v>0</v>
      </c>
      <c r="I75">
        <v>0</v>
      </c>
      <c r="J75">
        <v>0</v>
      </c>
      <c r="K75">
        <v>0</v>
      </c>
      <c r="M75">
        <v>0</v>
      </c>
      <c r="N75">
        <v>0</v>
      </c>
      <c r="O75">
        <v>28.17</v>
      </c>
      <c r="P75" t="s">
        <v>5967</v>
      </c>
    </row>
    <row r="76" spans="1:16">
      <c r="A76" s="30"/>
    </row>
    <row r="77" spans="1:16">
      <c r="A77" s="30" t="s">
        <v>6188</v>
      </c>
      <c r="B77" t="s">
        <v>6212</v>
      </c>
      <c r="C77">
        <v>0</v>
      </c>
      <c r="E77">
        <v>0</v>
      </c>
      <c r="I77">
        <v>0</v>
      </c>
      <c r="J77">
        <v>0</v>
      </c>
      <c r="K77">
        <v>0</v>
      </c>
      <c r="M77">
        <v>0</v>
      </c>
      <c r="N77">
        <v>0</v>
      </c>
      <c r="O77">
        <v>46.95</v>
      </c>
      <c r="P77" t="s">
        <v>5967</v>
      </c>
    </row>
    <row r="78" spans="1:16">
      <c r="A78" s="30"/>
    </row>
    <row r="79" spans="1:16">
      <c r="A79" s="30" t="s">
        <v>6188</v>
      </c>
      <c r="B79" t="s">
        <v>6214</v>
      </c>
      <c r="C79">
        <v>0</v>
      </c>
      <c r="E79">
        <v>0</v>
      </c>
      <c r="I79">
        <v>0</v>
      </c>
      <c r="J79">
        <v>0</v>
      </c>
      <c r="K79">
        <v>0</v>
      </c>
      <c r="M79">
        <v>0</v>
      </c>
      <c r="N79">
        <v>0</v>
      </c>
      <c r="O79">
        <v>131.46</v>
      </c>
      <c r="P79" t="s">
        <v>5967</v>
      </c>
    </row>
    <row r="80" spans="1:16">
      <c r="A80" s="30"/>
    </row>
    <row r="81" spans="1:16">
      <c r="A81" s="30" t="s">
        <v>6188</v>
      </c>
      <c r="B81" t="s">
        <v>6216</v>
      </c>
      <c r="C81">
        <v>0</v>
      </c>
      <c r="E81">
        <v>0</v>
      </c>
      <c r="I81">
        <v>0</v>
      </c>
      <c r="J81">
        <v>0</v>
      </c>
      <c r="K81">
        <v>0</v>
      </c>
      <c r="M81">
        <v>0</v>
      </c>
      <c r="N81">
        <v>0</v>
      </c>
      <c r="O81">
        <v>93.9</v>
      </c>
      <c r="P81" t="s">
        <v>5967</v>
      </c>
    </row>
    <row r="82" spans="1:16">
      <c r="A82" s="30"/>
    </row>
    <row r="83" spans="1:16">
      <c r="A83" s="30" t="s">
        <v>6188</v>
      </c>
      <c r="B83" t="s">
        <v>6218</v>
      </c>
      <c r="C83">
        <v>0</v>
      </c>
      <c r="E83">
        <v>0</v>
      </c>
      <c r="I83">
        <v>0</v>
      </c>
      <c r="J83">
        <v>0</v>
      </c>
      <c r="K83">
        <v>0</v>
      </c>
      <c r="M83">
        <v>0</v>
      </c>
      <c r="N83">
        <v>0</v>
      </c>
      <c r="O83">
        <v>51.65</v>
      </c>
      <c r="P83" t="s">
        <v>5967</v>
      </c>
    </row>
    <row r="84" spans="1:16">
      <c r="A84" s="30"/>
    </row>
    <row r="85" spans="1:16">
      <c r="A85" s="30" t="s">
        <v>6188</v>
      </c>
      <c r="B85" t="s">
        <v>9278</v>
      </c>
      <c r="C85">
        <v>0</v>
      </c>
      <c r="E85">
        <v>0</v>
      </c>
      <c r="I85">
        <v>0</v>
      </c>
      <c r="J85">
        <v>0</v>
      </c>
      <c r="K85">
        <v>0</v>
      </c>
      <c r="M85">
        <v>0</v>
      </c>
      <c r="N85">
        <v>0</v>
      </c>
      <c r="O85">
        <v>197.19</v>
      </c>
      <c r="P85" t="s">
        <v>5967</v>
      </c>
    </row>
    <row r="86" spans="1:16">
      <c r="A86" s="30"/>
    </row>
    <row r="87" spans="1:16">
      <c r="A87" s="30" t="s">
        <v>6188</v>
      </c>
      <c r="B87" t="s">
        <v>6224</v>
      </c>
      <c r="C87">
        <v>0</v>
      </c>
      <c r="E87">
        <v>0</v>
      </c>
      <c r="I87">
        <v>0</v>
      </c>
      <c r="J87">
        <v>0</v>
      </c>
      <c r="K87">
        <v>0</v>
      </c>
      <c r="M87">
        <v>0</v>
      </c>
      <c r="N87">
        <v>0</v>
      </c>
      <c r="O87">
        <v>89.21</v>
      </c>
      <c r="P87" t="s">
        <v>5967</v>
      </c>
    </row>
    <row r="88" spans="1:16">
      <c r="A88" s="30"/>
    </row>
    <row r="89" spans="1:16">
      <c r="A89" s="30" t="s">
        <v>6188</v>
      </c>
      <c r="B89" t="s">
        <v>6226</v>
      </c>
      <c r="C89">
        <v>0</v>
      </c>
      <c r="E89">
        <v>0</v>
      </c>
      <c r="I89">
        <v>0</v>
      </c>
      <c r="J89">
        <v>0</v>
      </c>
      <c r="K89">
        <v>0</v>
      </c>
      <c r="M89">
        <v>0</v>
      </c>
      <c r="N89">
        <v>0</v>
      </c>
      <c r="O89">
        <v>32.869999999999997</v>
      </c>
      <c r="P89" t="s">
        <v>377</v>
      </c>
    </row>
    <row r="90" spans="1:16">
      <c r="A90" s="30"/>
    </row>
    <row r="91" spans="1:16">
      <c r="A91" s="30" t="s">
        <v>6188</v>
      </c>
      <c r="B91" t="s">
        <v>6228</v>
      </c>
      <c r="C91">
        <v>0</v>
      </c>
      <c r="E91">
        <v>0</v>
      </c>
      <c r="I91">
        <v>0</v>
      </c>
      <c r="J91">
        <v>0</v>
      </c>
      <c r="K91">
        <v>0</v>
      </c>
      <c r="M91">
        <v>0</v>
      </c>
      <c r="N91">
        <v>0</v>
      </c>
      <c r="O91">
        <v>150.24</v>
      </c>
      <c r="P91" t="s">
        <v>5967</v>
      </c>
    </row>
    <row r="92" spans="1:16">
      <c r="A92" s="30"/>
    </row>
    <row r="93" spans="1:16">
      <c r="A93" s="30" t="s">
        <v>6188</v>
      </c>
      <c r="B93" t="s">
        <v>6232</v>
      </c>
      <c r="C93">
        <v>0</v>
      </c>
      <c r="E93">
        <v>0</v>
      </c>
      <c r="I93">
        <v>0</v>
      </c>
      <c r="J93">
        <v>0</v>
      </c>
      <c r="K93">
        <v>0</v>
      </c>
      <c r="M93">
        <v>0</v>
      </c>
      <c r="N93">
        <v>0</v>
      </c>
      <c r="O93">
        <v>159.63</v>
      </c>
      <c r="P93" t="s">
        <v>5967</v>
      </c>
    </row>
    <row r="94" spans="1:16">
      <c r="A94" s="30"/>
    </row>
    <row r="95" spans="1:16">
      <c r="A95" s="30" t="s">
        <v>6188</v>
      </c>
      <c r="B95" t="s">
        <v>6234</v>
      </c>
      <c r="C95">
        <v>0</v>
      </c>
      <c r="E95">
        <v>0</v>
      </c>
      <c r="I95">
        <v>0</v>
      </c>
      <c r="J95">
        <v>0</v>
      </c>
      <c r="K95">
        <v>0</v>
      </c>
      <c r="M95">
        <v>0</v>
      </c>
      <c r="N95">
        <v>0</v>
      </c>
      <c r="O95">
        <v>154.94</v>
      </c>
      <c r="P95" t="s">
        <v>5967</v>
      </c>
    </row>
    <row r="96" spans="1:16">
      <c r="A96" s="30"/>
    </row>
    <row r="97" spans="1:16">
      <c r="A97" s="30" t="s">
        <v>6188</v>
      </c>
      <c r="B97" t="s">
        <v>6236</v>
      </c>
      <c r="C97">
        <v>0</v>
      </c>
      <c r="E97">
        <v>0</v>
      </c>
      <c r="I97">
        <v>0</v>
      </c>
      <c r="J97">
        <v>0</v>
      </c>
      <c r="K97">
        <v>0</v>
      </c>
      <c r="M97">
        <v>0</v>
      </c>
      <c r="N97">
        <v>0</v>
      </c>
      <c r="O97">
        <v>136.16</v>
      </c>
      <c r="P97" t="s">
        <v>5967</v>
      </c>
    </row>
    <row r="98" spans="1:16">
      <c r="A98" s="30"/>
    </row>
    <row r="99" spans="1:16">
      <c r="A99" s="30" t="s">
        <v>6188</v>
      </c>
      <c r="B99" t="s">
        <v>6240</v>
      </c>
      <c r="C99">
        <v>0</v>
      </c>
      <c r="E99">
        <v>0</v>
      </c>
      <c r="I99">
        <v>0</v>
      </c>
      <c r="J99">
        <v>0</v>
      </c>
      <c r="K99">
        <v>0</v>
      </c>
      <c r="M99">
        <v>0</v>
      </c>
      <c r="N99">
        <v>0</v>
      </c>
      <c r="O99">
        <v>112.68</v>
      </c>
    </row>
    <row r="100" spans="1:16">
      <c r="A100" s="30"/>
    </row>
    <row r="101" spans="1:16">
      <c r="A101" s="30" t="s">
        <v>6188</v>
      </c>
      <c r="B101" t="s">
        <v>6242</v>
      </c>
      <c r="C101">
        <v>0</v>
      </c>
      <c r="E101">
        <v>0</v>
      </c>
      <c r="I101">
        <v>0</v>
      </c>
      <c r="J101">
        <v>0</v>
      </c>
      <c r="K101">
        <v>0</v>
      </c>
      <c r="M101">
        <v>0</v>
      </c>
      <c r="N101">
        <v>0</v>
      </c>
      <c r="O101">
        <v>103.29</v>
      </c>
    </row>
    <row r="102" spans="1:16">
      <c r="A102" s="30"/>
    </row>
    <row r="103" spans="1:16">
      <c r="A103" s="30" t="s">
        <v>6188</v>
      </c>
      <c r="B103" t="s">
        <v>6244</v>
      </c>
      <c r="C103">
        <v>0</v>
      </c>
      <c r="E103">
        <v>0</v>
      </c>
      <c r="I103">
        <v>0</v>
      </c>
      <c r="J103">
        <v>0</v>
      </c>
      <c r="K103">
        <v>0</v>
      </c>
      <c r="M103">
        <v>0</v>
      </c>
      <c r="N103">
        <v>0</v>
      </c>
      <c r="O103">
        <v>51.65</v>
      </c>
    </row>
    <row r="104" spans="1:16">
      <c r="A104" s="30"/>
    </row>
    <row r="105" spans="1:16">
      <c r="A105" s="30" t="s">
        <v>6188</v>
      </c>
      <c r="B105" t="s">
        <v>9292</v>
      </c>
      <c r="C105">
        <v>0</v>
      </c>
      <c r="E105">
        <v>0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103.29</v>
      </c>
    </row>
    <row r="106" spans="1:16">
      <c r="A106" s="30"/>
    </row>
    <row r="107" spans="1:16">
      <c r="A107" s="30" t="s">
        <v>6188</v>
      </c>
      <c r="B107" t="s">
        <v>9294</v>
      </c>
      <c r="C107">
        <v>0</v>
      </c>
      <c r="E107">
        <v>0</v>
      </c>
      <c r="I107">
        <v>0</v>
      </c>
      <c r="J107">
        <v>0</v>
      </c>
      <c r="K107">
        <v>0</v>
      </c>
      <c r="M107">
        <v>0</v>
      </c>
      <c r="N107">
        <v>0</v>
      </c>
      <c r="O107">
        <v>107.99</v>
      </c>
    </row>
    <row r="108" spans="1:16">
      <c r="A108" s="30"/>
    </row>
    <row r="109" spans="1:16">
      <c r="A109" s="30" t="s">
        <v>6188</v>
      </c>
      <c r="B109" t="s">
        <v>9296</v>
      </c>
      <c r="C109">
        <v>0</v>
      </c>
      <c r="E109">
        <v>0</v>
      </c>
      <c r="I109">
        <v>0</v>
      </c>
      <c r="J109">
        <v>0</v>
      </c>
      <c r="K109">
        <v>0</v>
      </c>
      <c r="M109">
        <v>0</v>
      </c>
      <c r="N109">
        <v>0</v>
      </c>
      <c r="O109">
        <v>46.95</v>
      </c>
    </row>
    <row r="110" spans="1:16">
      <c r="A110" s="30"/>
    </row>
    <row r="111" spans="1:16">
      <c r="A111" s="30" t="s">
        <v>6188</v>
      </c>
      <c r="B111" t="s">
        <v>9297</v>
      </c>
      <c r="C111">
        <v>0</v>
      </c>
      <c r="E111">
        <v>0</v>
      </c>
      <c r="I111">
        <v>0</v>
      </c>
      <c r="J111">
        <v>0</v>
      </c>
      <c r="K111">
        <v>0</v>
      </c>
      <c r="M111">
        <v>0</v>
      </c>
      <c r="N111">
        <v>0</v>
      </c>
      <c r="O111">
        <v>61.04</v>
      </c>
    </row>
    <row r="112" spans="1:16">
      <c r="A112" s="30"/>
    </row>
    <row r="113" spans="1:16">
      <c r="A113" s="30" t="s">
        <v>6188</v>
      </c>
      <c r="B113" t="s">
        <v>9299</v>
      </c>
      <c r="C113">
        <v>0</v>
      </c>
      <c r="E113">
        <v>0</v>
      </c>
      <c r="I113">
        <v>0</v>
      </c>
      <c r="J113">
        <v>0</v>
      </c>
      <c r="K113">
        <v>0</v>
      </c>
      <c r="M113">
        <v>0</v>
      </c>
      <c r="N113">
        <v>0</v>
      </c>
      <c r="O113">
        <v>32.869999999999997</v>
      </c>
    </row>
    <row r="114" spans="1:16">
      <c r="A114" s="30"/>
    </row>
    <row r="115" spans="1:16">
      <c r="A115" s="30" t="s">
        <v>6188</v>
      </c>
      <c r="B115" t="s">
        <v>9302</v>
      </c>
      <c r="C115">
        <v>0</v>
      </c>
      <c r="E115">
        <v>0</v>
      </c>
      <c r="I115">
        <v>0</v>
      </c>
      <c r="J115">
        <v>0</v>
      </c>
      <c r="K115">
        <v>0</v>
      </c>
      <c r="M115">
        <v>0</v>
      </c>
      <c r="N115">
        <v>0</v>
      </c>
      <c r="O115">
        <v>14.09</v>
      </c>
    </row>
    <row r="116" spans="1:16">
      <c r="A116" s="30"/>
    </row>
    <row r="117" spans="1:16">
      <c r="A117" s="30" t="s">
        <v>5968</v>
      </c>
      <c r="B117" t="s">
        <v>9201</v>
      </c>
      <c r="C117" t="s">
        <v>390</v>
      </c>
      <c r="D117" t="s">
        <v>9203</v>
      </c>
      <c r="E117" t="s">
        <v>9206</v>
      </c>
      <c r="F117" t="s">
        <v>392</v>
      </c>
      <c r="G117" t="s">
        <v>392</v>
      </c>
      <c r="H117" t="s">
        <v>396</v>
      </c>
      <c r="I117" t="s">
        <v>393</v>
      </c>
      <c r="J117" t="s">
        <v>5971</v>
      </c>
      <c r="K117" t="s">
        <v>385</v>
      </c>
      <c r="L117" t="s">
        <v>9204</v>
      </c>
      <c r="M117" t="s">
        <v>5970</v>
      </c>
      <c r="N117" t="s">
        <v>9202</v>
      </c>
      <c r="O117" t="s">
        <v>9206</v>
      </c>
      <c r="P117" t="s">
        <v>396</v>
      </c>
    </row>
    <row r="118" spans="1:16">
      <c r="A118" s="30" t="s">
        <v>6188</v>
      </c>
      <c r="C118">
        <v>0</v>
      </c>
      <c r="E118">
        <v>0</v>
      </c>
      <c r="I118">
        <v>0</v>
      </c>
      <c r="J118">
        <v>0</v>
      </c>
      <c r="K118">
        <v>0</v>
      </c>
      <c r="M118">
        <v>0</v>
      </c>
      <c r="N118">
        <v>0</v>
      </c>
      <c r="O118">
        <v>2314.71</v>
      </c>
    </row>
    <row r="119" spans="1:16">
      <c r="A119" s="30"/>
    </row>
    <row r="120" spans="1:16">
      <c r="A120" s="30" t="s">
        <v>5968</v>
      </c>
      <c r="B120" t="s">
        <v>9201</v>
      </c>
      <c r="C120" t="s">
        <v>390</v>
      </c>
      <c r="D120" t="s">
        <v>9203</v>
      </c>
      <c r="E120" t="s">
        <v>9206</v>
      </c>
      <c r="F120" t="s">
        <v>392</v>
      </c>
      <c r="G120" t="s">
        <v>392</v>
      </c>
      <c r="H120" t="s">
        <v>396</v>
      </c>
      <c r="I120" t="s">
        <v>393</v>
      </c>
      <c r="J120" t="s">
        <v>5971</v>
      </c>
      <c r="K120" t="s">
        <v>385</v>
      </c>
      <c r="L120" t="s">
        <v>9204</v>
      </c>
      <c r="M120" t="s">
        <v>5970</v>
      </c>
      <c r="N120" t="s">
        <v>9202</v>
      </c>
      <c r="O120" t="s">
        <v>9206</v>
      </c>
      <c r="P120" t="s">
        <v>396</v>
      </c>
    </row>
    <row r="121" spans="1:16">
      <c r="A121" s="30" t="s">
        <v>6298</v>
      </c>
      <c r="B121" t="s">
        <v>6299</v>
      </c>
      <c r="C121">
        <v>0</v>
      </c>
      <c r="E121">
        <v>0</v>
      </c>
      <c r="I121">
        <v>0</v>
      </c>
      <c r="J121">
        <v>0</v>
      </c>
      <c r="K121">
        <v>1746.96</v>
      </c>
      <c r="M121">
        <v>0</v>
      </c>
      <c r="N121">
        <v>1746.96</v>
      </c>
      <c r="O121">
        <v>1746.96</v>
      </c>
      <c r="P121" t="s">
        <v>377</v>
      </c>
    </row>
    <row r="122" spans="1:16">
      <c r="A122" s="30"/>
    </row>
    <row r="123" spans="1:16">
      <c r="A123" s="30" t="s">
        <v>6298</v>
      </c>
      <c r="B123" t="s">
        <v>6301</v>
      </c>
      <c r="C123">
        <v>0</v>
      </c>
      <c r="E123">
        <v>0</v>
      </c>
      <c r="I123">
        <v>0</v>
      </c>
      <c r="J123">
        <v>0</v>
      </c>
      <c r="K123">
        <v>2014.08</v>
      </c>
      <c r="M123">
        <v>0</v>
      </c>
      <c r="N123">
        <v>2014.08</v>
      </c>
      <c r="O123">
        <v>2014.08</v>
      </c>
      <c r="P123" t="s">
        <v>377</v>
      </c>
    </row>
    <row r="124" spans="1:16">
      <c r="A124" s="30"/>
    </row>
    <row r="125" spans="1:16">
      <c r="A125" s="30" t="s">
        <v>6298</v>
      </c>
      <c r="B125" t="s">
        <v>6304</v>
      </c>
      <c r="C125">
        <v>0</v>
      </c>
      <c r="E125">
        <v>0</v>
      </c>
      <c r="I125">
        <v>0</v>
      </c>
      <c r="J125">
        <v>0</v>
      </c>
      <c r="K125">
        <v>1551.6</v>
      </c>
      <c r="M125">
        <v>1551.6</v>
      </c>
      <c r="N125">
        <v>3103.2</v>
      </c>
      <c r="O125">
        <v>3103.2</v>
      </c>
      <c r="P125" t="s">
        <v>377</v>
      </c>
    </row>
    <row r="126" spans="1:16">
      <c r="A126" s="30"/>
    </row>
    <row r="127" spans="1:16">
      <c r="A127" s="30" t="s">
        <v>6298</v>
      </c>
      <c r="B127" t="s">
        <v>6306</v>
      </c>
      <c r="C127">
        <v>0</v>
      </c>
      <c r="E127">
        <v>0</v>
      </c>
      <c r="I127">
        <v>0</v>
      </c>
      <c r="J127">
        <v>0</v>
      </c>
      <c r="K127">
        <v>2327.4</v>
      </c>
      <c r="M127">
        <v>1551.6</v>
      </c>
      <c r="N127">
        <v>3879</v>
      </c>
      <c r="O127">
        <v>3879</v>
      </c>
      <c r="P127" t="s">
        <v>377</v>
      </c>
    </row>
    <row r="128" spans="1:16">
      <c r="A128" s="30"/>
    </row>
    <row r="129" spans="1:16">
      <c r="A129" s="30" t="s">
        <v>6298</v>
      </c>
      <c r="B129" t="s">
        <v>6309</v>
      </c>
      <c r="C129">
        <v>1746.84</v>
      </c>
      <c r="E129">
        <v>0</v>
      </c>
      <c r="I129">
        <v>0</v>
      </c>
      <c r="J129">
        <v>0</v>
      </c>
      <c r="K129">
        <v>1746.96</v>
      </c>
      <c r="M129">
        <v>0</v>
      </c>
      <c r="N129">
        <v>3493.8</v>
      </c>
      <c r="O129">
        <v>3493.8</v>
      </c>
      <c r="P129" t="s">
        <v>377</v>
      </c>
    </row>
    <row r="130" spans="1:16">
      <c r="A130" s="30"/>
    </row>
    <row r="131" spans="1:16">
      <c r="A131" s="30" t="s">
        <v>6298</v>
      </c>
      <c r="B131" t="s">
        <v>6312</v>
      </c>
      <c r="C131">
        <v>1692.36</v>
      </c>
      <c r="E131">
        <v>0</v>
      </c>
      <c r="I131">
        <v>0</v>
      </c>
      <c r="J131">
        <v>0</v>
      </c>
      <c r="K131">
        <v>1692.48</v>
      </c>
      <c r="M131">
        <v>1692.36</v>
      </c>
      <c r="N131">
        <v>5077.2</v>
      </c>
      <c r="O131">
        <v>5077.2</v>
      </c>
      <c r="P131" t="s">
        <v>377</v>
      </c>
    </row>
    <row r="132" spans="1:16">
      <c r="A132" s="30"/>
    </row>
    <row r="133" spans="1:16">
      <c r="A133" s="30"/>
    </row>
    <row r="134" spans="1:16">
      <c r="A134" s="30" t="s">
        <v>9344</v>
      </c>
      <c r="B134" t="s">
        <v>9172</v>
      </c>
      <c r="C134" t="s">
        <v>9173</v>
      </c>
      <c r="D134" t="s">
        <v>9174</v>
      </c>
      <c r="F134" t="s">
        <v>5953</v>
      </c>
      <c r="G134" t="s">
        <v>9345</v>
      </c>
      <c r="H134" t="s">
        <v>9346</v>
      </c>
      <c r="I134" t="s">
        <v>9347</v>
      </c>
      <c r="J134" t="s">
        <v>9348</v>
      </c>
      <c r="K134" t="s">
        <v>9177</v>
      </c>
      <c r="L134">
        <v>3</v>
      </c>
    </row>
    <row r="135" spans="1:16">
      <c r="A135" s="30"/>
      <c r="G135" t="s">
        <v>9349</v>
      </c>
      <c r="H135" t="s">
        <v>9350</v>
      </c>
      <c r="I135" t="s">
        <v>341</v>
      </c>
      <c r="L135" t="s">
        <v>342</v>
      </c>
      <c r="M135" t="s">
        <v>343</v>
      </c>
      <c r="N135" t="s">
        <v>9178</v>
      </c>
      <c r="O135" t="s">
        <v>9179</v>
      </c>
    </row>
    <row r="136" spans="1:16">
      <c r="A136" s="30"/>
      <c r="C136" t="s">
        <v>9180</v>
      </c>
      <c r="D136" t="s">
        <v>9182</v>
      </c>
      <c r="E136" t="s">
        <v>9186</v>
      </c>
      <c r="F136" t="s">
        <v>349</v>
      </c>
      <c r="G136" t="s">
        <v>349</v>
      </c>
      <c r="H136" t="s">
        <v>9351</v>
      </c>
      <c r="I136" t="s">
        <v>350</v>
      </c>
      <c r="J136" t="s">
        <v>5958</v>
      </c>
      <c r="K136" t="s">
        <v>9183</v>
      </c>
      <c r="L136" t="s">
        <v>9180</v>
      </c>
      <c r="M136" t="s">
        <v>5958</v>
      </c>
      <c r="N136" t="s">
        <v>9182</v>
      </c>
      <c r="O136" t="s">
        <v>9186</v>
      </c>
    </row>
    <row r="137" spans="1:16">
      <c r="A137" s="30"/>
      <c r="C137" t="s">
        <v>9187</v>
      </c>
      <c r="D137">
        <v>1.5</v>
      </c>
      <c r="E137" t="s">
        <v>356</v>
      </c>
      <c r="F137" t="s">
        <v>357</v>
      </c>
      <c r="I137" t="s">
        <v>358</v>
      </c>
      <c r="J137" t="s">
        <v>359</v>
      </c>
      <c r="K137" t="s">
        <v>9190</v>
      </c>
      <c r="L137" t="s">
        <v>9191</v>
      </c>
      <c r="M137" t="s">
        <v>5961</v>
      </c>
      <c r="N137" t="s">
        <v>9194</v>
      </c>
      <c r="O137" t="s">
        <v>9195</v>
      </c>
      <c r="P137" t="s">
        <v>364</v>
      </c>
    </row>
    <row r="138" spans="1:16">
      <c r="A138" s="30" t="s">
        <v>365</v>
      </c>
      <c r="B138" t="s">
        <v>5963</v>
      </c>
      <c r="C138" t="s">
        <v>369</v>
      </c>
      <c r="E138" t="s">
        <v>369</v>
      </c>
      <c r="I138" t="s">
        <v>369</v>
      </c>
      <c r="J138" t="s">
        <v>369</v>
      </c>
      <c r="K138" t="s">
        <v>369</v>
      </c>
      <c r="M138" t="s">
        <v>369</v>
      </c>
    </row>
    <row r="139" spans="1:16">
      <c r="A139" s="30"/>
    </row>
    <row r="140" spans="1:16">
      <c r="A140" s="30" t="s">
        <v>6298</v>
      </c>
      <c r="B140" t="s">
        <v>6314</v>
      </c>
      <c r="C140">
        <v>0</v>
      </c>
      <c r="E140">
        <v>0</v>
      </c>
      <c r="I140">
        <v>0</v>
      </c>
      <c r="J140">
        <v>0</v>
      </c>
      <c r="K140">
        <v>2620.44</v>
      </c>
      <c r="M140">
        <v>1746.84</v>
      </c>
      <c r="N140">
        <v>4367.28</v>
      </c>
      <c r="O140">
        <v>4367.28</v>
      </c>
      <c r="P140" t="s">
        <v>377</v>
      </c>
    </row>
    <row r="141" spans="1:16">
      <c r="A141" s="30"/>
    </row>
    <row r="142" spans="1:16">
      <c r="A142" s="30" t="s">
        <v>6298</v>
      </c>
      <c r="B142" t="s">
        <v>6317</v>
      </c>
      <c r="C142">
        <v>1528.56</v>
      </c>
      <c r="E142">
        <v>0</v>
      </c>
      <c r="I142">
        <v>0</v>
      </c>
      <c r="J142">
        <v>0</v>
      </c>
      <c r="K142">
        <v>764.28</v>
      </c>
      <c r="M142">
        <v>0</v>
      </c>
      <c r="N142">
        <v>2292.84</v>
      </c>
      <c r="O142">
        <v>2292.84</v>
      </c>
      <c r="P142" t="s">
        <v>377</v>
      </c>
    </row>
    <row r="143" spans="1:16">
      <c r="A143" s="30"/>
    </row>
    <row r="144" spans="1:16">
      <c r="A144" s="30" t="s">
        <v>6298</v>
      </c>
      <c r="B144" t="s">
        <v>6319</v>
      </c>
      <c r="C144">
        <v>1692.36</v>
      </c>
      <c r="E144">
        <v>0</v>
      </c>
      <c r="I144">
        <v>0</v>
      </c>
      <c r="J144">
        <v>0</v>
      </c>
      <c r="K144">
        <v>1692.48</v>
      </c>
      <c r="M144">
        <v>0</v>
      </c>
      <c r="N144">
        <v>3384.84</v>
      </c>
      <c r="O144">
        <v>3384.84</v>
      </c>
      <c r="P144" t="s">
        <v>377</v>
      </c>
    </row>
    <row r="145" spans="1:16">
      <c r="A145" s="30"/>
    </row>
    <row r="146" spans="1:16">
      <c r="A146" s="30" t="s">
        <v>6298</v>
      </c>
      <c r="B146" t="s">
        <v>6322</v>
      </c>
      <c r="C146">
        <v>0</v>
      </c>
      <c r="E146">
        <v>0</v>
      </c>
      <c r="I146">
        <v>0</v>
      </c>
      <c r="J146">
        <v>0</v>
      </c>
      <c r="K146">
        <v>1692.48</v>
      </c>
      <c r="M146">
        <v>1692.36</v>
      </c>
      <c r="N146">
        <v>3384.84</v>
      </c>
      <c r="O146">
        <v>3384.84</v>
      </c>
      <c r="P146" t="s">
        <v>377</v>
      </c>
    </row>
    <row r="147" spans="1:16">
      <c r="A147" s="30"/>
    </row>
    <row r="148" spans="1:16">
      <c r="A148" s="30" t="s">
        <v>6298</v>
      </c>
      <c r="B148" t="s">
        <v>6325</v>
      </c>
      <c r="C148">
        <v>0</v>
      </c>
      <c r="E148">
        <v>0</v>
      </c>
      <c r="I148">
        <v>0</v>
      </c>
      <c r="J148">
        <v>0</v>
      </c>
      <c r="K148">
        <v>2167.56</v>
      </c>
      <c r="M148">
        <v>1445.04</v>
      </c>
      <c r="N148">
        <v>3612.6</v>
      </c>
      <c r="O148">
        <v>3612.6</v>
      </c>
      <c r="P148" t="s">
        <v>377</v>
      </c>
    </row>
    <row r="149" spans="1:16">
      <c r="A149" s="30"/>
    </row>
    <row r="150" spans="1:16">
      <c r="A150" s="30" t="s">
        <v>6298</v>
      </c>
      <c r="B150" t="s">
        <v>6328</v>
      </c>
      <c r="C150">
        <v>0</v>
      </c>
      <c r="E150">
        <v>0</v>
      </c>
      <c r="I150">
        <v>0</v>
      </c>
      <c r="J150">
        <v>0</v>
      </c>
      <c r="K150">
        <v>1692.48</v>
      </c>
      <c r="M150">
        <v>0</v>
      </c>
      <c r="N150">
        <v>1692.48</v>
      </c>
      <c r="O150">
        <v>1692.48</v>
      </c>
      <c r="P150" t="s">
        <v>377</v>
      </c>
    </row>
    <row r="151" spans="1:16">
      <c r="A151" s="30"/>
    </row>
    <row r="152" spans="1:16">
      <c r="A152" s="30" t="s">
        <v>6298</v>
      </c>
      <c r="B152" t="s">
        <v>6330</v>
      </c>
      <c r="C152">
        <v>1652.64</v>
      </c>
      <c r="E152">
        <v>0</v>
      </c>
      <c r="I152">
        <v>0</v>
      </c>
      <c r="J152">
        <v>0</v>
      </c>
      <c r="K152">
        <v>1652.64</v>
      </c>
      <c r="M152">
        <v>0</v>
      </c>
      <c r="N152">
        <v>3305.28</v>
      </c>
      <c r="O152">
        <v>3305.28</v>
      </c>
      <c r="P152" t="s">
        <v>377</v>
      </c>
    </row>
    <row r="153" spans="1:16">
      <c r="A153" s="30"/>
    </row>
    <row r="154" spans="1:16">
      <c r="A154" s="30" t="s">
        <v>6298</v>
      </c>
      <c r="B154" t="s">
        <v>6333</v>
      </c>
      <c r="C154">
        <v>0</v>
      </c>
      <c r="E154">
        <v>0</v>
      </c>
      <c r="I154">
        <v>0</v>
      </c>
      <c r="J154">
        <v>0</v>
      </c>
      <c r="K154">
        <v>133.15</v>
      </c>
      <c r="M154">
        <v>0</v>
      </c>
      <c r="N154">
        <v>133.15</v>
      </c>
      <c r="O154">
        <v>133.15</v>
      </c>
      <c r="P154" t="s">
        <v>377</v>
      </c>
    </row>
    <row r="155" spans="1:16">
      <c r="A155" s="30"/>
    </row>
    <row r="156" spans="1:16">
      <c r="A156" s="30" t="s">
        <v>6298</v>
      </c>
      <c r="B156" t="s">
        <v>6335</v>
      </c>
      <c r="C156">
        <v>0</v>
      </c>
      <c r="E156">
        <v>0</v>
      </c>
      <c r="I156">
        <v>0</v>
      </c>
      <c r="J156">
        <v>0</v>
      </c>
      <c r="K156">
        <v>1549.68</v>
      </c>
      <c r="M156">
        <v>0</v>
      </c>
      <c r="N156">
        <v>1549.68</v>
      </c>
      <c r="O156">
        <v>1549.68</v>
      </c>
      <c r="P156" t="s">
        <v>377</v>
      </c>
    </row>
    <row r="157" spans="1:16">
      <c r="A157" s="30"/>
    </row>
    <row r="158" spans="1:16">
      <c r="A158" s="30" t="s">
        <v>6298</v>
      </c>
      <c r="B158" t="s">
        <v>6337</v>
      </c>
      <c r="C158">
        <v>0</v>
      </c>
      <c r="E158">
        <v>0</v>
      </c>
      <c r="I158">
        <v>0</v>
      </c>
      <c r="J158">
        <v>0</v>
      </c>
      <c r="K158">
        <v>1666.08</v>
      </c>
      <c r="M158">
        <v>0</v>
      </c>
      <c r="N158">
        <v>1666.08</v>
      </c>
      <c r="O158">
        <v>1666.08</v>
      </c>
      <c r="P158" t="s">
        <v>377</v>
      </c>
    </row>
    <row r="159" spans="1:16">
      <c r="A159" s="30"/>
    </row>
    <row r="160" spans="1:16">
      <c r="A160" s="30" t="s">
        <v>6298</v>
      </c>
      <c r="B160" t="s">
        <v>6339</v>
      </c>
      <c r="C160">
        <v>0</v>
      </c>
      <c r="E160">
        <v>0</v>
      </c>
      <c r="I160">
        <v>0</v>
      </c>
      <c r="J160">
        <v>0</v>
      </c>
      <c r="K160">
        <v>1626.96</v>
      </c>
      <c r="M160">
        <v>0</v>
      </c>
      <c r="N160">
        <v>1626.96</v>
      </c>
      <c r="O160">
        <v>1626.96</v>
      </c>
      <c r="P160" t="s">
        <v>377</v>
      </c>
    </row>
    <row r="161" spans="1:16">
      <c r="A161" s="30"/>
    </row>
    <row r="162" spans="1:16">
      <c r="A162" s="30" t="s">
        <v>6298</v>
      </c>
      <c r="B162" t="s">
        <v>6341</v>
      </c>
      <c r="C162">
        <v>1551.6</v>
      </c>
      <c r="E162">
        <v>0</v>
      </c>
      <c r="I162">
        <v>0</v>
      </c>
      <c r="J162">
        <v>0</v>
      </c>
      <c r="K162">
        <v>1551.6</v>
      </c>
      <c r="M162">
        <v>0</v>
      </c>
      <c r="N162">
        <v>3103.2</v>
      </c>
      <c r="O162">
        <v>3103.2</v>
      </c>
      <c r="P162" t="s">
        <v>377</v>
      </c>
    </row>
    <row r="163" spans="1:16">
      <c r="A163" s="30"/>
    </row>
    <row r="164" spans="1:16">
      <c r="A164" s="30" t="s">
        <v>6298</v>
      </c>
      <c r="B164" t="s">
        <v>6344</v>
      </c>
      <c r="C164">
        <v>0</v>
      </c>
      <c r="E164">
        <v>0</v>
      </c>
      <c r="I164">
        <v>0</v>
      </c>
      <c r="J164">
        <v>0</v>
      </c>
      <c r="K164">
        <v>2239.1999999999998</v>
      </c>
      <c r="M164">
        <v>0</v>
      </c>
      <c r="N164">
        <v>2239.1999999999998</v>
      </c>
      <c r="O164">
        <v>2239.1999999999998</v>
      </c>
      <c r="P164" t="s">
        <v>377</v>
      </c>
    </row>
    <row r="165" spans="1:16">
      <c r="A165" s="30"/>
    </row>
    <row r="166" spans="1:16">
      <c r="A166" s="30" t="s">
        <v>6298</v>
      </c>
      <c r="B166" t="s">
        <v>6346</v>
      </c>
      <c r="C166">
        <v>0</v>
      </c>
      <c r="E166">
        <v>0</v>
      </c>
      <c r="I166">
        <v>0</v>
      </c>
      <c r="J166">
        <v>0</v>
      </c>
      <c r="K166">
        <v>1809</v>
      </c>
      <c r="M166">
        <v>0</v>
      </c>
      <c r="N166">
        <v>1809</v>
      </c>
      <c r="O166">
        <v>1809</v>
      </c>
    </row>
    <row r="167" spans="1:16">
      <c r="A167" s="30"/>
    </row>
    <row r="168" spans="1:16">
      <c r="A168" s="30" t="s">
        <v>6298</v>
      </c>
      <c r="B168" t="s">
        <v>6349</v>
      </c>
      <c r="C168">
        <v>0</v>
      </c>
      <c r="E168">
        <v>0</v>
      </c>
      <c r="I168">
        <v>0</v>
      </c>
      <c r="J168">
        <v>0</v>
      </c>
      <c r="K168">
        <v>1848</v>
      </c>
      <c r="M168">
        <v>1848</v>
      </c>
      <c r="N168">
        <v>3696</v>
      </c>
      <c r="O168">
        <v>3696</v>
      </c>
      <c r="P168" t="s">
        <v>377</v>
      </c>
    </row>
    <row r="169" spans="1:16">
      <c r="A169" s="30"/>
    </row>
    <row r="170" spans="1:16">
      <c r="A170" s="30" t="s">
        <v>6298</v>
      </c>
      <c r="B170" t="s">
        <v>6351</v>
      </c>
      <c r="C170">
        <v>0</v>
      </c>
      <c r="E170">
        <v>0</v>
      </c>
      <c r="I170">
        <v>0</v>
      </c>
      <c r="J170">
        <v>0</v>
      </c>
      <c r="K170">
        <v>2187</v>
      </c>
      <c r="M170">
        <v>1457.88</v>
      </c>
      <c r="N170">
        <v>3644.88</v>
      </c>
      <c r="O170">
        <v>3644.88</v>
      </c>
      <c r="P170" t="s">
        <v>377</v>
      </c>
    </row>
    <row r="171" spans="1:16">
      <c r="A171" s="30"/>
    </row>
    <row r="172" spans="1:16">
      <c r="A172" s="30" t="s">
        <v>6298</v>
      </c>
      <c r="B172" t="s">
        <v>6354</v>
      </c>
      <c r="C172">
        <v>0</v>
      </c>
      <c r="E172">
        <v>0</v>
      </c>
      <c r="I172">
        <v>0</v>
      </c>
      <c r="J172">
        <v>0</v>
      </c>
      <c r="K172">
        <v>2187</v>
      </c>
      <c r="M172">
        <v>1457.88</v>
      </c>
      <c r="N172">
        <v>3644.88</v>
      </c>
      <c r="O172">
        <v>3644.88</v>
      </c>
      <c r="P172" t="s">
        <v>377</v>
      </c>
    </row>
    <row r="173" spans="1:16">
      <c r="A173" s="30"/>
    </row>
    <row r="174" spans="1:16">
      <c r="A174" s="30" t="s">
        <v>6298</v>
      </c>
      <c r="B174" t="s">
        <v>6356</v>
      </c>
      <c r="C174">
        <v>0</v>
      </c>
      <c r="E174">
        <v>0</v>
      </c>
      <c r="I174">
        <v>0</v>
      </c>
      <c r="J174">
        <v>0</v>
      </c>
      <c r="K174">
        <v>1641.6</v>
      </c>
      <c r="M174">
        <v>0</v>
      </c>
      <c r="N174">
        <v>1641.6</v>
      </c>
      <c r="O174">
        <v>1641.6</v>
      </c>
      <c r="P174" t="s">
        <v>377</v>
      </c>
    </row>
    <row r="175" spans="1:16">
      <c r="A175" s="30"/>
    </row>
    <row r="176" spans="1:16">
      <c r="A176" s="30" t="s">
        <v>6298</v>
      </c>
      <c r="B176" t="s">
        <v>6358</v>
      </c>
      <c r="C176">
        <v>1206</v>
      </c>
      <c r="E176">
        <v>0</v>
      </c>
      <c r="I176">
        <v>0</v>
      </c>
      <c r="J176">
        <v>0</v>
      </c>
      <c r="K176">
        <v>1206</v>
      </c>
      <c r="M176">
        <v>0</v>
      </c>
      <c r="N176">
        <v>2412</v>
      </c>
      <c r="O176">
        <v>2412</v>
      </c>
      <c r="P176" t="s">
        <v>377</v>
      </c>
    </row>
    <row r="177" spans="1:16">
      <c r="A177" s="30"/>
    </row>
    <row r="178" spans="1:16">
      <c r="A178" s="30" t="s">
        <v>6298</v>
      </c>
      <c r="B178" t="s">
        <v>6361</v>
      </c>
      <c r="C178">
        <v>0</v>
      </c>
      <c r="E178">
        <v>0</v>
      </c>
      <c r="I178">
        <v>0</v>
      </c>
      <c r="J178">
        <v>0</v>
      </c>
      <c r="K178">
        <v>1458</v>
      </c>
      <c r="M178">
        <v>0</v>
      </c>
      <c r="N178">
        <v>1458</v>
      </c>
      <c r="O178">
        <v>1458</v>
      </c>
      <c r="P178" t="s">
        <v>377</v>
      </c>
    </row>
    <row r="179" spans="1:16">
      <c r="A179" s="30"/>
    </row>
    <row r="180" spans="1:16">
      <c r="A180" s="30" t="s">
        <v>6298</v>
      </c>
      <c r="B180" t="s">
        <v>6363</v>
      </c>
      <c r="C180">
        <v>0</v>
      </c>
      <c r="E180">
        <v>0</v>
      </c>
      <c r="I180">
        <v>0</v>
      </c>
      <c r="J180">
        <v>0</v>
      </c>
      <c r="K180">
        <v>603</v>
      </c>
      <c r="M180">
        <v>1206</v>
      </c>
      <c r="N180">
        <v>1809</v>
      </c>
      <c r="O180">
        <v>1809</v>
      </c>
    </row>
    <row r="181" spans="1:16">
      <c r="A181" s="30"/>
    </row>
    <row r="182" spans="1:16">
      <c r="A182" s="30" t="s">
        <v>6298</v>
      </c>
      <c r="B182" t="s">
        <v>6365</v>
      </c>
      <c r="C182">
        <v>0</v>
      </c>
      <c r="E182">
        <v>0</v>
      </c>
      <c r="I182">
        <v>0</v>
      </c>
      <c r="J182">
        <v>0</v>
      </c>
      <c r="K182">
        <v>603</v>
      </c>
      <c r="M182">
        <v>0</v>
      </c>
      <c r="N182">
        <v>603</v>
      </c>
      <c r="O182">
        <v>603</v>
      </c>
    </row>
    <row r="183" spans="1:16">
      <c r="A183" s="30"/>
    </row>
    <row r="184" spans="1:16">
      <c r="A184" s="30" t="s">
        <v>6298</v>
      </c>
      <c r="B184" t="s">
        <v>6368</v>
      </c>
      <c r="C184">
        <v>0</v>
      </c>
      <c r="E184">
        <v>0</v>
      </c>
      <c r="I184">
        <v>0</v>
      </c>
      <c r="J184">
        <v>0</v>
      </c>
      <c r="K184">
        <v>588.84</v>
      </c>
      <c r="M184">
        <v>0</v>
      </c>
      <c r="N184">
        <v>588.84</v>
      </c>
      <c r="O184">
        <v>588.84</v>
      </c>
    </row>
    <row r="185" spans="1:16">
      <c r="A185" s="30"/>
    </row>
    <row r="186" spans="1:16">
      <c r="A186" s="30" t="s">
        <v>6298</v>
      </c>
      <c r="B186" t="s">
        <v>9325</v>
      </c>
      <c r="C186">
        <v>0</v>
      </c>
      <c r="E186">
        <v>0</v>
      </c>
      <c r="I186">
        <v>0</v>
      </c>
      <c r="J186">
        <v>0</v>
      </c>
      <c r="K186">
        <v>1150.08</v>
      </c>
      <c r="M186">
        <v>1150.08</v>
      </c>
      <c r="N186">
        <v>2300.16</v>
      </c>
      <c r="O186">
        <v>2300.16</v>
      </c>
    </row>
    <row r="187" spans="1:16">
      <c r="A187" s="30"/>
    </row>
    <row r="188" spans="1:16">
      <c r="A188" s="30" t="s">
        <v>5968</v>
      </c>
      <c r="B188" t="s">
        <v>9201</v>
      </c>
      <c r="C188" t="s">
        <v>390</v>
      </c>
      <c r="D188" t="s">
        <v>9203</v>
      </c>
      <c r="E188" t="s">
        <v>9206</v>
      </c>
      <c r="F188" t="s">
        <v>392</v>
      </c>
      <c r="G188" t="s">
        <v>392</v>
      </c>
      <c r="H188" t="s">
        <v>396</v>
      </c>
      <c r="I188" t="s">
        <v>393</v>
      </c>
      <c r="J188" t="s">
        <v>5971</v>
      </c>
      <c r="K188" t="s">
        <v>385</v>
      </c>
      <c r="L188" t="s">
        <v>9204</v>
      </c>
      <c r="M188" t="s">
        <v>5970</v>
      </c>
      <c r="N188" t="s">
        <v>9202</v>
      </c>
      <c r="O188" t="s">
        <v>9206</v>
      </c>
      <c r="P188" t="s">
        <v>396</v>
      </c>
    </row>
    <row r="189" spans="1:16">
      <c r="A189" s="30" t="s">
        <v>6298</v>
      </c>
      <c r="C189">
        <v>11070.36</v>
      </c>
      <c r="E189">
        <v>0</v>
      </c>
      <c r="I189">
        <v>0</v>
      </c>
      <c r="J189">
        <v>0</v>
      </c>
      <c r="K189">
        <v>47410.03</v>
      </c>
      <c r="M189">
        <v>16799.64</v>
      </c>
      <c r="N189">
        <v>75280.03</v>
      </c>
      <c r="O189">
        <v>75280.03</v>
      </c>
    </row>
    <row r="190" spans="1:16">
      <c r="A190" s="30"/>
    </row>
    <row r="191" spans="1:16">
      <c r="A191" s="30" t="s">
        <v>5968</v>
      </c>
      <c r="B191" t="s">
        <v>9201</v>
      </c>
      <c r="C191" t="s">
        <v>390</v>
      </c>
      <c r="D191" t="s">
        <v>9203</v>
      </c>
      <c r="E191" t="s">
        <v>9206</v>
      </c>
      <c r="F191" t="s">
        <v>392</v>
      </c>
      <c r="G191" t="s">
        <v>392</v>
      </c>
      <c r="H191" t="s">
        <v>396</v>
      </c>
      <c r="I191" t="s">
        <v>393</v>
      </c>
      <c r="J191" t="s">
        <v>5971</v>
      </c>
      <c r="K191" t="s">
        <v>385</v>
      </c>
      <c r="L191" t="s">
        <v>9204</v>
      </c>
      <c r="M191" t="s">
        <v>5970</v>
      </c>
      <c r="N191" t="s">
        <v>9202</v>
      </c>
      <c r="O191" t="s">
        <v>9206</v>
      </c>
      <c r="P191" t="s">
        <v>396</v>
      </c>
    </row>
    <row r="192" spans="1:16">
      <c r="A192" s="30" t="s">
        <v>6457</v>
      </c>
      <c r="B192" t="s">
        <v>9201</v>
      </c>
      <c r="C192" t="s">
        <v>390</v>
      </c>
      <c r="D192" t="s">
        <v>9203</v>
      </c>
      <c r="E192" t="s">
        <v>9206</v>
      </c>
      <c r="F192" t="s">
        <v>392</v>
      </c>
      <c r="G192" t="s">
        <v>392</v>
      </c>
      <c r="H192" t="s">
        <v>396</v>
      </c>
      <c r="I192" t="s">
        <v>393</v>
      </c>
      <c r="J192" t="s">
        <v>5971</v>
      </c>
      <c r="K192" t="s">
        <v>385</v>
      </c>
      <c r="L192" t="s">
        <v>9204</v>
      </c>
      <c r="M192" t="s">
        <v>5970</v>
      </c>
      <c r="N192" t="s">
        <v>9202</v>
      </c>
      <c r="O192" t="s">
        <v>9206</v>
      </c>
      <c r="P192" t="s">
        <v>396</v>
      </c>
    </row>
    <row r="193" spans="1:16">
      <c r="A193" s="30"/>
      <c r="C193">
        <v>11070.36</v>
      </c>
      <c r="E193">
        <v>0</v>
      </c>
      <c r="I193">
        <v>0</v>
      </c>
      <c r="J193">
        <v>0</v>
      </c>
      <c r="K193">
        <v>69631.990000000005</v>
      </c>
      <c r="M193">
        <v>23998.68</v>
      </c>
      <c r="N193">
        <v>104701.03</v>
      </c>
      <c r="O193">
        <v>115092.75</v>
      </c>
    </row>
    <row r="194" spans="1:16">
      <c r="A194" s="30"/>
    </row>
    <row r="195" spans="1:16">
      <c r="A195" s="30" t="s">
        <v>5968</v>
      </c>
      <c r="B195" t="s">
        <v>9201</v>
      </c>
      <c r="C195" t="s">
        <v>390</v>
      </c>
      <c r="D195" t="s">
        <v>9203</v>
      </c>
      <c r="E195" t="s">
        <v>9206</v>
      </c>
      <c r="F195" t="s">
        <v>392</v>
      </c>
      <c r="G195" t="s">
        <v>392</v>
      </c>
      <c r="H195" t="s">
        <v>396</v>
      </c>
      <c r="I195" t="s">
        <v>393</v>
      </c>
      <c r="J195" t="s">
        <v>5971</v>
      </c>
      <c r="K195" t="s">
        <v>385</v>
      </c>
      <c r="L195" t="s">
        <v>9204</v>
      </c>
      <c r="M195" t="s">
        <v>5970</v>
      </c>
      <c r="N195" t="s">
        <v>9202</v>
      </c>
      <c r="O195" t="s">
        <v>9206</v>
      </c>
      <c r="P195" t="s">
        <v>396</v>
      </c>
    </row>
    <row r="196" spans="1:16">
      <c r="A196" s="30" t="s">
        <v>5968</v>
      </c>
      <c r="B196" t="s">
        <v>9201</v>
      </c>
      <c r="C196" t="s">
        <v>390</v>
      </c>
      <c r="D196" t="s">
        <v>9203</v>
      </c>
      <c r="E196" t="s">
        <v>9206</v>
      </c>
      <c r="F196" t="s">
        <v>392</v>
      </c>
      <c r="G196" t="s">
        <v>392</v>
      </c>
      <c r="H196" t="s">
        <v>396</v>
      </c>
      <c r="I196" t="s">
        <v>393</v>
      </c>
      <c r="J196" t="s">
        <v>5971</v>
      </c>
      <c r="K196" t="s">
        <v>385</v>
      </c>
      <c r="L196" t="s">
        <v>9204</v>
      </c>
      <c r="M196" t="s">
        <v>5970</v>
      </c>
      <c r="N196" t="s">
        <v>9202</v>
      </c>
      <c r="O196" t="s">
        <v>9206</v>
      </c>
      <c r="P196" t="s">
        <v>396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EAA4-32B0-4233-B673-991C12E055BE}">
  <dimension ref="A1:Q278"/>
  <sheetViews>
    <sheetView topLeftCell="A266" workbookViewId="0">
      <selection activeCell="A289" sqref="A289"/>
    </sheetView>
  </sheetViews>
  <sheetFormatPr defaultRowHeight="14.4"/>
  <cols>
    <col min="1" max="1" width="28.77734375" bestFit="1" customWidth="1"/>
  </cols>
  <sheetData>
    <row r="1" spans="1:17">
      <c r="A1" s="30"/>
    </row>
    <row r="2" spans="1:17">
      <c r="A2" s="30" t="s">
        <v>5950</v>
      </c>
      <c r="B2" t="s">
        <v>9172</v>
      </c>
      <c r="C2" t="s">
        <v>9173</v>
      </c>
      <c r="D2" t="s">
        <v>9174</v>
      </c>
      <c r="F2" t="s">
        <v>336</v>
      </c>
      <c r="G2" t="s">
        <v>9175</v>
      </c>
      <c r="H2" t="s">
        <v>9176</v>
      </c>
      <c r="I2">
        <v>23</v>
      </c>
      <c r="J2" t="s">
        <v>9177</v>
      </c>
      <c r="K2">
        <v>1</v>
      </c>
    </row>
    <row r="3" spans="1:17">
      <c r="A3" s="30"/>
      <c r="F3" t="s">
        <v>340</v>
      </c>
      <c r="G3" t="s">
        <v>341</v>
      </c>
      <c r="K3" t="s">
        <v>342</v>
      </c>
      <c r="L3" t="s">
        <v>343</v>
      </c>
      <c r="O3" t="s">
        <v>9178</v>
      </c>
      <c r="P3" t="s">
        <v>9179</v>
      </c>
    </row>
    <row r="4" spans="1:17">
      <c r="A4" s="30"/>
      <c r="C4" t="s">
        <v>9180</v>
      </c>
      <c r="D4" t="s">
        <v>346</v>
      </c>
      <c r="E4" t="s">
        <v>347</v>
      </c>
      <c r="F4" t="s">
        <v>347</v>
      </c>
      <c r="G4" t="s">
        <v>348</v>
      </c>
      <c r="H4" t="s">
        <v>9181</v>
      </c>
      <c r="I4" t="s">
        <v>9182</v>
      </c>
      <c r="J4" t="s">
        <v>9183</v>
      </c>
      <c r="K4" t="s">
        <v>9180</v>
      </c>
      <c r="L4" t="s">
        <v>9180</v>
      </c>
      <c r="M4" t="s">
        <v>9184</v>
      </c>
      <c r="N4" t="s">
        <v>9185</v>
      </c>
      <c r="O4" t="s">
        <v>9182</v>
      </c>
      <c r="P4" t="s">
        <v>9186</v>
      </c>
    </row>
    <row r="5" spans="1:17">
      <c r="A5" s="30"/>
      <c r="C5" t="s">
        <v>9187</v>
      </c>
      <c r="D5" t="s">
        <v>9188</v>
      </c>
      <c r="E5" t="s">
        <v>356</v>
      </c>
      <c r="F5" t="s">
        <v>357</v>
      </c>
      <c r="G5" t="s">
        <v>358</v>
      </c>
      <c r="H5" t="s">
        <v>9189</v>
      </c>
      <c r="I5" t="s">
        <v>362</v>
      </c>
      <c r="J5" t="s">
        <v>9190</v>
      </c>
      <c r="K5" t="s">
        <v>9191</v>
      </c>
      <c r="L5" t="s">
        <v>9192</v>
      </c>
      <c r="M5" t="s">
        <v>9193</v>
      </c>
      <c r="N5" t="s">
        <v>362</v>
      </c>
      <c r="O5" t="s">
        <v>9194</v>
      </c>
      <c r="P5" t="s">
        <v>9195</v>
      </c>
      <c r="Q5" t="s">
        <v>364</v>
      </c>
    </row>
    <row r="6" spans="1:17">
      <c r="A6" s="30" t="s">
        <v>365</v>
      </c>
      <c r="B6" t="s">
        <v>5963</v>
      </c>
      <c r="C6" t="s">
        <v>369</v>
      </c>
      <c r="D6" t="s">
        <v>370</v>
      </c>
      <c r="E6" t="s">
        <v>369</v>
      </c>
      <c r="F6" t="s">
        <v>370</v>
      </c>
      <c r="G6" t="s">
        <v>368</v>
      </c>
      <c r="H6" t="s">
        <v>369</v>
      </c>
      <c r="I6" t="s">
        <v>370</v>
      </c>
      <c r="J6" t="s">
        <v>369</v>
      </c>
      <c r="K6" t="s">
        <v>370</v>
      </c>
      <c r="L6" t="s">
        <v>369</v>
      </c>
      <c r="M6" t="s">
        <v>9196</v>
      </c>
      <c r="N6" t="s">
        <v>9197</v>
      </c>
    </row>
    <row r="7" spans="1:17">
      <c r="A7" s="30"/>
    </row>
    <row r="8" spans="1:17">
      <c r="A8" s="30" t="s">
        <v>5964</v>
      </c>
      <c r="B8" t="s">
        <v>5965</v>
      </c>
      <c r="C8" t="s">
        <v>9198</v>
      </c>
      <c r="D8" t="s">
        <v>9198</v>
      </c>
      <c r="E8" t="s">
        <v>9199</v>
      </c>
      <c r="F8" t="s">
        <v>9200</v>
      </c>
      <c r="G8" t="s">
        <v>9198</v>
      </c>
      <c r="H8" t="s">
        <v>9198</v>
      </c>
      <c r="J8" t="s">
        <v>9198</v>
      </c>
      <c r="K8" t="s">
        <v>9198</v>
      </c>
      <c r="L8" t="s">
        <v>9198</v>
      </c>
      <c r="N8" t="s">
        <v>9198</v>
      </c>
      <c r="O8" t="s">
        <v>9199</v>
      </c>
      <c r="P8" t="s">
        <v>9200</v>
      </c>
      <c r="Q8" t="s">
        <v>5967</v>
      </c>
    </row>
    <row r="9" spans="1:17">
      <c r="A9" s="30"/>
    </row>
    <row r="10" spans="1:17">
      <c r="A10" s="30" t="s">
        <v>5968</v>
      </c>
      <c r="B10" t="s">
        <v>9201</v>
      </c>
      <c r="C10" t="s">
        <v>390</v>
      </c>
      <c r="D10" t="s">
        <v>385</v>
      </c>
      <c r="E10" t="s">
        <v>390</v>
      </c>
      <c r="F10" t="s">
        <v>390</v>
      </c>
      <c r="G10" t="s">
        <v>391</v>
      </c>
      <c r="H10" t="s">
        <v>9202</v>
      </c>
      <c r="I10" t="s">
        <v>9203</v>
      </c>
      <c r="J10" t="s">
        <v>385</v>
      </c>
      <c r="K10" t="s">
        <v>9204</v>
      </c>
      <c r="L10" t="s">
        <v>9204</v>
      </c>
      <c r="M10" t="s">
        <v>9205</v>
      </c>
      <c r="N10" t="s">
        <v>9203</v>
      </c>
      <c r="O10" t="s">
        <v>9206</v>
      </c>
      <c r="P10" t="s">
        <v>9206</v>
      </c>
      <c r="Q10" t="s">
        <v>396</v>
      </c>
    </row>
    <row r="11" spans="1:17">
      <c r="A11" s="30" t="s">
        <v>5964</v>
      </c>
      <c r="C11" t="s">
        <v>9198</v>
      </c>
      <c r="D11" t="s">
        <v>9198</v>
      </c>
      <c r="E11" t="s">
        <v>9199</v>
      </c>
      <c r="F11" t="s">
        <v>9200</v>
      </c>
      <c r="G11" t="s">
        <v>9198</v>
      </c>
      <c r="H11" t="s">
        <v>9198</v>
      </c>
      <c r="J11" t="s">
        <v>9198</v>
      </c>
      <c r="K11" t="s">
        <v>9198</v>
      </c>
      <c r="L11" t="s">
        <v>9198</v>
      </c>
      <c r="N11" t="s">
        <v>9198</v>
      </c>
      <c r="O11" t="s">
        <v>9199</v>
      </c>
      <c r="P11" t="s">
        <v>9200</v>
      </c>
    </row>
    <row r="12" spans="1:17">
      <c r="A12" s="30"/>
    </row>
    <row r="13" spans="1:17">
      <c r="A13" s="30" t="s">
        <v>5968</v>
      </c>
      <c r="B13" t="s">
        <v>9201</v>
      </c>
      <c r="C13" t="s">
        <v>390</v>
      </c>
      <c r="D13" t="s">
        <v>385</v>
      </c>
      <c r="E13" t="s">
        <v>390</v>
      </c>
      <c r="F13" t="s">
        <v>390</v>
      </c>
      <c r="G13" t="s">
        <v>391</v>
      </c>
      <c r="H13" t="s">
        <v>9202</v>
      </c>
      <c r="I13" t="s">
        <v>9203</v>
      </c>
      <c r="J13" t="s">
        <v>385</v>
      </c>
      <c r="K13" t="s">
        <v>9204</v>
      </c>
      <c r="L13" t="s">
        <v>9204</v>
      </c>
      <c r="M13" t="s">
        <v>9205</v>
      </c>
      <c r="N13" t="s">
        <v>9203</v>
      </c>
      <c r="O13" t="s">
        <v>9206</v>
      </c>
      <c r="P13" t="s">
        <v>9206</v>
      </c>
      <c r="Q13" t="s">
        <v>396</v>
      </c>
    </row>
    <row r="14" spans="1:17">
      <c r="A14" s="30" t="s">
        <v>5978</v>
      </c>
      <c r="B14" t="s">
        <v>9207</v>
      </c>
      <c r="C14" t="s">
        <v>9198</v>
      </c>
      <c r="D14" t="s">
        <v>9198</v>
      </c>
      <c r="E14" t="s">
        <v>9198</v>
      </c>
      <c r="F14" t="s">
        <v>9198</v>
      </c>
      <c r="G14" t="s">
        <v>9198</v>
      </c>
      <c r="H14" t="s">
        <v>9198</v>
      </c>
      <c r="J14" t="s">
        <v>9198</v>
      </c>
      <c r="K14" t="s">
        <v>9198</v>
      </c>
      <c r="L14" t="s">
        <v>9198</v>
      </c>
      <c r="N14" t="s">
        <v>9198</v>
      </c>
      <c r="O14" t="s">
        <v>9198</v>
      </c>
      <c r="P14" t="s">
        <v>9208</v>
      </c>
    </row>
    <row r="15" spans="1:17">
      <c r="A15" s="30"/>
    </row>
    <row r="16" spans="1:17">
      <c r="A16" s="30" t="s">
        <v>5968</v>
      </c>
      <c r="B16" t="s">
        <v>9201</v>
      </c>
      <c r="C16" t="s">
        <v>390</v>
      </c>
      <c r="D16" t="s">
        <v>385</v>
      </c>
      <c r="E16" t="s">
        <v>390</v>
      </c>
      <c r="F16" t="s">
        <v>390</v>
      </c>
      <c r="G16" t="s">
        <v>391</v>
      </c>
      <c r="H16" t="s">
        <v>9202</v>
      </c>
      <c r="I16" t="s">
        <v>9203</v>
      </c>
      <c r="J16" t="s">
        <v>385</v>
      </c>
      <c r="K16" t="s">
        <v>9204</v>
      </c>
      <c r="L16" t="s">
        <v>9204</v>
      </c>
      <c r="M16" t="s">
        <v>9205</v>
      </c>
      <c r="N16" t="s">
        <v>9203</v>
      </c>
      <c r="O16" t="s">
        <v>9206</v>
      </c>
      <c r="P16" t="s">
        <v>9206</v>
      </c>
      <c r="Q16" t="s">
        <v>396</v>
      </c>
    </row>
    <row r="17" spans="1:17">
      <c r="A17" s="30" t="s">
        <v>5978</v>
      </c>
      <c r="C17" t="s">
        <v>9198</v>
      </c>
      <c r="D17" t="s">
        <v>9198</v>
      </c>
      <c r="E17" t="s">
        <v>9198</v>
      </c>
      <c r="F17" t="s">
        <v>9198</v>
      </c>
      <c r="G17" t="s">
        <v>9198</v>
      </c>
      <c r="H17" t="s">
        <v>9198</v>
      </c>
      <c r="J17" t="s">
        <v>9198</v>
      </c>
      <c r="K17" t="s">
        <v>9198</v>
      </c>
      <c r="L17" t="s">
        <v>9198</v>
      </c>
      <c r="N17" t="s">
        <v>9198</v>
      </c>
      <c r="O17" t="s">
        <v>9198</v>
      </c>
      <c r="P17" t="s">
        <v>9208</v>
      </c>
    </row>
    <row r="18" spans="1:17">
      <c r="A18" s="30"/>
    </row>
    <row r="19" spans="1:17">
      <c r="A19" s="30" t="s">
        <v>5968</v>
      </c>
      <c r="B19" t="s">
        <v>9201</v>
      </c>
      <c r="C19" t="s">
        <v>390</v>
      </c>
      <c r="D19" t="s">
        <v>385</v>
      </c>
      <c r="E19" t="s">
        <v>390</v>
      </c>
      <c r="F19" t="s">
        <v>390</v>
      </c>
      <c r="G19" t="s">
        <v>391</v>
      </c>
      <c r="H19" t="s">
        <v>9202</v>
      </c>
      <c r="I19" t="s">
        <v>9203</v>
      </c>
      <c r="J19" t="s">
        <v>385</v>
      </c>
      <c r="K19" t="s">
        <v>9204</v>
      </c>
      <c r="L19" t="s">
        <v>9204</v>
      </c>
      <c r="M19" t="s">
        <v>9205</v>
      </c>
      <c r="N19" t="s">
        <v>9203</v>
      </c>
      <c r="O19" t="s">
        <v>9206</v>
      </c>
      <c r="P19" t="s">
        <v>9206</v>
      </c>
      <c r="Q19" t="s">
        <v>396</v>
      </c>
    </row>
    <row r="20" spans="1:17">
      <c r="A20" s="30" t="s">
        <v>5984</v>
      </c>
      <c r="B20" t="s">
        <v>5988</v>
      </c>
      <c r="C20" t="s">
        <v>9198</v>
      </c>
      <c r="D20" t="s">
        <v>9198</v>
      </c>
      <c r="E20" t="s">
        <v>9198</v>
      </c>
      <c r="F20" t="s">
        <v>9198</v>
      </c>
      <c r="G20" t="s">
        <v>9198</v>
      </c>
      <c r="H20" t="s">
        <v>9198</v>
      </c>
      <c r="J20" t="s">
        <v>9209</v>
      </c>
      <c r="K20" t="s">
        <v>9210</v>
      </c>
      <c r="L20" t="s">
        <v>9198</v>
      </c>
      <c r="N20" t="s">
        <v>9198</v>
      </c>
      <c r="O20" t="s">
        <v>9209</v>
      </c>
      <c r="P20" t="s">
        <v>9211</v>
      </c>
      <c r="Q20" t="s">
        <v>377</v>
      </c>
    </row>
    <row r="21" spans="1:17">
      <c r="A21" s="30"/>
    </row>
    <row r="22" spans="1:17">
      <c r="A22" s="30" t="s">
        <v>5968</v>
      </c>
      <c r="B22" t="s">
        <v>9201</v>
      </c>
      <c r="C22" t="s">
        <v>390</v>
      </c>
      <c r="D22" t="s">
        <v>385</v>
      </c>
      <c r="E22" t="s">
        <v>390</v>
      </c>
      <c r="F22" t="s">
        <v>390</v>
      </c>
      <c r="G22" t="s">
        <v>391</v>
      </c>
      <c r="H22" t="s">
        <v>9202</v>
      </c>
      <c r="I22" t="s">
        <v>9203</v>
      </c>
      <c r="J22" t="s">
        <v>385</v>
      </c>
      <c r="K22" t="s">
        <v>9204</v>
      </c>
      <c r="L22" t="s">
        <v>9204</v>
      </c>
      <c r="M22" t="s">
        <v>9205</v>
      </c>
      <c r="N22" t="s">
        <v>9203</v>
      </c>
      <c r="O22" t="s">
        <v>9206</v>
      </c>
      <c r="P22" t="s">
        <v>9206</v>
      </c>
      <c r="Q22" t="s">
        <v>396</v>
      </c>
    </row>
    <row r="23" spans="1:17">
      <c r="A23" s="30" t="s">
        <v>5984</v>
      </c>
      <c r="C23" t="s">
        <v>9198</v>
      </c>
      <c r="D23" t="s">
        <v>9198</v>
      </c>
      <c r="E23" t="s">
        <v>9198</v>
      </c>
      <c r="F23" t="s">
        <v>9198</v>
      </c>
      <c r="G23" t="s">
        <v>9198</v>
      </c>
      <c r="H23" t="s">
        <v>9198</v>
      </c>
      <c r="J23" t="s">
        <v>9209</v>
      </c>
      <c r="K23" t="s">
        <v>9210</v>
      </c>
      <c r="L23" t="s">
        <v>9198</v>
      </c>
      <c r="N23" t="s">
        <v>9198</v>
      </c>
      <c r="O23" t="s">
        <v>9209</v>
      </c>
      <c r="P23" t="s">
        <v>9211</v>
      </c>
    </row>
    <row r="24" spans="1:17">
      <c r="A24" s="30"/>
    </row>
    <row r="25" spans="1:17">
      <c r="A25" s="30" t="s">
        <v>5968</v>
      </c>
      <c r="B25" t="s">
        <v>9201</v>
      </c>
      <c r="C25" t="s">
        <v>390</v>
      </c>
      <c r="D25" t="s">
        <v>385</v>
      </c>
      <c r="E25" t="s">
        <v>390</v>
      </c>
      <c r="F25" t="s">
        <v>390</v>
      </c>
      <c r="G25" t="s">
        <v>391</v>
      </c>
      <c r="H25" t="s">
        <v>9202</v>
      </c>
      <c r="I25" t="s">
        <v>9203</v>
      </c>
      <c r="J25" t="s">
        <v>385</v>
      </c>
      <c r="K25" t="s">
        <v>9204</v>
      </c>
      <c r="L25" t="s">
        <v>9204</v>
      </c>
      <c r="M25" t="s">
        <v>9205</v>
      </c>
      <c r="N25" t="s">
        <v>9203</v>
      </c>
      <c r="O25" t="s">
        <v>9206</v>
      </c>
      <c r="P25" t="s">
        <v>9206</v>
      </c>
      <c r="Q25" t="s">
        <v>396</v>
      </c>
    </row>
    <row r="26" spans="1:17">
      <c r="A26" s="30" t="s">
        <v>6002</v>
      </c>
      <c r="B26" t="s">
        <v>6003</v>
      </c>
      <c r="C26" t="s">
        <v>9198</v>
      </c>
      <c r="D26" t="s">
        <v>9198</v>
      </c>
      <c r="E26" t="s">
        <v>9198</v>
      </c>
      <c r="F26" t="s">
        <v>9198</v>
      </c>
      <c r="G26" t="s">
        <v>9198</v>
      </c>
      <c r="H26" t="s">
        <v>9198</v>
      </c>
      <c r="J26" t="s">
        <v>9212</v>
      </c>
      <c r="K26" t="s">
        <v>9213</v>
      </c>
      <c r="L26" t="s">
        <v>9198</v>
      </c>
      <c r="N26" t="s">
        <v>9198</v>
      </c>
      <c r="O26" t="s">
        <v>9212</v>
      </c>
      <c r="P26" t="s">
        <v>9213</v>
      </c>
      <c r="Q26" t="s">
        <v>5967</v>
      </c>
    </row>
    <row r="27" spans="1:17">
      <c r="A27" s="30"/>
    </row>
    <row r="28" spans="1:17">
      <c r="A28" s="30" t="s">
        <v>5968</v>
      </c>
      <c r="B28" t="s">
        <v>9201</v>
      </c>
      <c r="C28" t="s">
        <v>390</v>
      </c>
      <c r="D28" t="s">
        <v>385</v>
      </c>
      <c r="E28" t="s">
        <v>390</v>
      </c>
      <c r="F28" t="s">
        <v>390</v>
      </c>
      <c r="G28" t="s">
        <v>391</v>
      </c>
      <c r="H28" t="s">
        <v>9202</v>
      </c>
      <c r="I28" t="s">
        <v>9203</v>
      </c>
      <c r="J28" t="s">
        <v>385</v>
      </c>
      <c r="K28" t="s">
        <v>9204</v>
      </c>
      <c r="L28" t="s">
        <v>9204</v>
      </c>
      <c r="M28" t="s">
        <v>9205</v>
      </c>
      <c r="N28" t="s">
        <v>9203</v>
      </c>
      <c r="O28" t="s">
        <v>9206</v>
      </c>
      <c r="P28" t="s">
        <v>9206</v>
      </c>
      <c r="Q28" t="s">
        <v>396</v>
      </c>
    </row>
    <row r="29" spans="1:17">
      <c r="A29" s="30" t="s">
        <v>6002</v>
      </c>
      <c r="C29" t="s">
        <v>9198</v>
      </c>
      <c r="D29" t="s">
        <v>9198</v>
      </c>
      <c r="E29" t="s">
        <v>9198</v>
      </c>
      <c r="F29" t="s">
        <v>9198</v>
      </c>
      <c r="G29" t="s">
        <v>9198</v>
      </c>
      <c r="H29" t="s">
        <v>9198</v>
      </c>
      <c r="J29" t="s">
        <v>9212</v>
      </c>
      <c r="K29" t="s">
        <v>9213</v>
      </c>
      <c r="L29" t="s">
        <v>9198</v>
      </c>
      <c r="N29" t="s">
        <v>9198</v>
      </c>
      <c r="O29" t="s">
        <v>9212</v>
      </c>
      <c r="P29" t="s">
        <v>9213</v>
      </c>
    </row>
    <row r="30" spans="1:17">
      <c r="A30" s="30"/>
    </row>
    <row r="31" spans="1:17">
      <c r="A31" s="30" t="s">
        <v>5968</v>
      </c>
      <c r="B31" t="s">
        <v>9201</v>
      </c>
      <c r="C31" t="s">
        <v>390</v>
      </c>
      <c r="D31" t="s">
        <v>385</v>
      </c>
      <c r="E31" t="s">
        <v>390</v>
      </c>
      <c r="F31" t="s">
        <v>390</v>
      </c>
      <c r="G31" t="s">
        <v>391</v>
      </c>
      <c r="H31" t="s">
        <v>9202</v>
      </c>
      <c r="I31" t="s">
        <v>9203</v>
      </c>
      <c r="J31" t="s">
        <v>385</v>
      </c>
      <c r="K31" t="s">
        <v>9204</v>
      </c>
      <c r="L31" t="s">
        <v>9204</v>
      </c>
      <c r="M31" t="s">
        <v>9205</v>
      </c>
      <c r="N31" t="s">
        <v>9203</v>
      </c>
      <c r="O31" t="s">
        <v>9206</v>
      </c>
      <c r="P31" t="s">
        <v>9206</v>
      </c>
      <c r="Q31" t="s">
        <v>396</v>
      </c>
    </row>
    <row r="32" spans="1:17">
      <c r="A32" s="30" t="s">
        <v>6014</v>
      </c>
      <c r="B32" t="s">
        <v>6015</v>
      </c>
      <c r="C32" t="s">
        <v>9198</v>
      </c>
      <c r="D32" t="s">
        <v>9198</v>
      </c>
      <c r="E32" t="s">
        <v>9198</v>
      </c>
      <c r="F32" t="s">
        <v>9198</v>
      </c>
      <c r="G32" t="s">
        <v>9198</v>
      </c>
      <c r="H32" t="s">
        <v>9198</v>
      </c>
      <c r="J32" t="s">
        <v>9214</v>
      </c>
      <c r="K32" t="s">
        <v>9215</v>
      </c>
      <c r="L32" t="s">
        <v>9198</v>
      </c>
      <c r="N32" t="s">
        <v>9198</v>
      </c>
      <c r="O32" t="s">
        <v>9214</v>
      </c>
      <c r="P32" t="s">
        <v>9216</v>
      </c>
      <c r="Q32" t="s">
        <v>5967</v>
      </c>
    </row>
    <row r="33" spans="1:17">
      <c r="A33" s="30"/>
    </row>
    <row r="34" spans="1:17">
      <c r="A34" s="30" t="s">
        <v>6014</v>
      </c>
      <c r="B34" t="s">
        <v>6017</v>
      </c>
      <c r="C34" t="s">
        <v>9198</v>
      </c>
      <c r="D34" t="s">
        <v>9198</v>
      </c>
      <c r="E34" t="s">
        <v>9198</v>
      </c>
      <c r="F34" t="s">
        <v>9198</v>
      </c>
      <c r="G34" t="s">
        <v>9198</v>
      </c>
      <c r="H34" t="s">
        <v>9198</v>
      </c>
      <c r="J34" t="s">
        <v>9214</v>
      </c>
      <c r="K34" t="s">
        <v>9217</v>
      </c>
      <c r="L34" t="s">
        <v>9198</v>
      </c>
      <c r="N34" t="s">
        <v>9198</v>
      </c>
      <c r="O34" t="s">
        <v>9214</v>
      </c>
      <c r="P34" t="s">
        <v>9217</v>
      </c>
      <c r="Q34" t="s">
        <v>5967</v>
      </c>
    </row>
    <row r="35" spans="1:17">
      <c r="A35" s="30"/>
    </row>
    <row r="36" spans="1:17">
      <c r="A36" s="30" t="s">
        <v>6014</v>
      </c>
      <c r="B36" t="s">
        <v>6023</v>
      </c>
      <c r="C36" t="s">
        <v>9198</v>
      </c>
      <c r="D36" t="s">
        <v>9198</v>
      </c>
      <c r="E36" t="s">
        <v>9198</v>
      </c>
      <c r="F36" t="s">
        <v>9198</v>
      </c>
      <c r="G36" t="s">
        <v>9198</v>
      </c>
      <c r="H36" t="s">
        <v>9198</v>
      </c>
      <c r="J36" t="s">
        <v>9212</v>
      </c>
      <c r="K36" t="s">
        <v>9213</v>
      </c>
      <c r="L36" t="s">
        <v>9198</v>
      </c>
      <c r="N36" t="s">
        <v>9198</v>
      </c>
      <c r="O36" t="s">
        <v>9212</v>
      </c>
      <c r="P36" t="s">
        <v>9213</v>
      </c>
      <c r="Q36" t="s">
        <v>5967</v>
      </c>
    </row>
    <row r="37" spans="1:17">
      <c r="A37" s="30"/>
    </row>
    <row r="38" spans="1:17">
      <c r="A38" s="30" t="s">
        <v>6014</v>
      </c>
      <c r="B38" t="s">
        <v>6032</v>
      </c>
      <c r="C38" t="s">
        <v>9198</v>
      </c>
      <c r="D38" t="s">
        <v>9198</v>
      </c>
      <c r="E38" t="s">
        <v>9198</v>
      </c>
      <c r="F38" t="s">
        <v>9198</v>
      </c>
      <c r="G38" t="s">
        <v>9198</v>
      </c>
      <c r="H38" t="s">
        <v>9198</v>
      </c>
      <c r="J38" t="s">
        <v>9214</v>
      </c>
      <c r="K38" t="s">
        <v>9218</v>
      </c>
      <c r="L38" t="s">
        <v>9198</v>
      </c>
      <c r="N38" t="s">
        <v>9198</v>
      </c>
      <c r="O38" t="s">
        <v>9214</v>
      </c>
      <c r="P38" t="s">
        <v>9219</v>
      </c>
      <c r="Q38" t="s">
        <v>5967</v>
      </c>
    </row>
    <row r="39" spans="1:17">
      <c r="A39" s="30"/>
    </row>
    <row r="40" spans="1:17">
      <c r="A40" s="30" t="s">
        <v>5968</v>
      </c>
      <c r="B40" t="s">
        <v>9201</v>
      </c>
      <c r="C40" t="s">
        <v>390</v>
      </c>
      <c r="D40" t="s">
        <v>385</v>
      </c>
      <c r="E40" t="s">
        <v>390</v>
      </c>
      <c r="F40" t="s">
        <v>390</v>
      </c>
      <c r="G40" t="s">
        <v>391</v>
      </c>
      <c r="H40" t="s">
        <v>9202</v>
      </c>
      <c r="I40" t="s">
        <v>9203</v>
      </c>
      <c r="J40" t="s">
        <v>385</v>
      </c>
      <c r="K40" t="s">
        <v>9204</v>
      </c>
      <c r="L40" t="s">
        <v>9204</v>
      </c>
      <c r="M40" t="s">
        <v>9205</v>
      </c>
      <c r="N40" t="s">
        <v>9203</v>
      </c>
      <c r="O40" t="s">
        <v>9206</v>
      </c>
      <c r="P40" t="s">
        <v>9206</v>
      </c>
      <c r="Q40" t="s">
        <v>396</v>
      </c>
    </row>
    <row r="41" spans="1:17">
      <c r="A41" s="30" t="s">
        <v>6014</v>
      </c>
      <c r="C41" t="s">
        <v>9198</v>
      </c>
      <c r="D41" t="s">
        <v>9198</v>
      </c>
      <c r="E41" t="s">
        <v>9198</v>
      </c>
      <c r="F41" t="s">
        <v>9198</v>
      </c>
      <c r="G41" t="s">
        <v>9198</v>
      </c>
      <c r="H41" t="s">
        <v>9198</v>
      </c>
      <c r="J41" t="s">
        <v>9220</v>
      </c>
      <c r="K41" t="s">
        <v>9221</v>
      </c>
      <c r="L41" t="s">
        <v>9198</v>
      </c>
      <c r="N41" t="s">
        <v>9198</v>
      </c>
      <c r="O41" t="s">
        <v>9220</v>
      </c>
      <c r="P41" t="s">
        <v>9222</v>
      </c>
    </row>
    <row r="42" spans="1:17">
      <c r="A42" s="30"/>
    </row>
    <row r="43" spans="1:17">
      <c r="A43" s="30" t="s">
        <v>5968</v>
      </c>
      <c r="B43" t="s">
        <v>9201</v>
      </c>
      <c r="C43" t="s">
        <v>390</v>
      </c>
      <c r="D43" t="s">
        <v>385</v>
      </c>
      <c r="E43" t="s">
        <v>390</v>
      </c>
      <c r="F43" t="s">
        <v>390</v>
      </c>
      <c r="G43" t="s">
        <v>391</v>
      </c>
      <c r="H43" t="s">
        <v>9202</v>
      </c>
      <c r="I43" t="s">
        <v>9203</v>
      </c>
      <c r="J43" t="s">
        <v>385</v>
      </c>
      <c r="K43" t="s">
        <v>9204</v>
      </c>
      <c r="L43" t="s">
        <v>9204</v>
      </c>
      <c r="M43" t="s">
        <v>9205</v>
      </c>
      <c r="N43" t="s">
        <v>9203</v>
      </c>
      <c r="O43" t="s">
        <v>9206</v>
      </c>
      <c r="P43" t="s">
        <v>9206</v>
      </c>
      <c r="Q43" t="s">
        <v>396</v>
      </c>
    </row>
    <row r="44" spans="1:17">
      <c r="A44" s="30" t="s">
        <v>6042</v>
      </c>
      <c r="B44" t="s">
        <v>6043</v>
      </c>
      <c r="C44" t="s">
        <v>9198</v>
      </c>
      <c r="D44" t="s">
        <v>9198</v>
      </c>
      <c r="E44" t="s">
        <v>9198</v>
      </c>
      <c r="F44" t="s">
        <v>9198</v>
      </c>
      <c r="G44" t="s">
        <v>9198</v>
      </c>
      <c r="H44" t="s">
        <v>9198</v>
      </c>
      <c r="J44" t="s">
        <v>9223</v>
      </c>
      <c r="K44" t="s">
        <v>9224</v>
      </c>
      <c r="L44" t="s">
        <v>9198</v>
      </c>
      <c r="N44" t="s">
        <v>9198</v>
      </c>
      <c r="O44" t="s">
        <v>9223</v>
      </c>
      <c r="P44" t="s">
        <v>9224</v>
      </c>
      <c r="Q44" t="s">
        <v>5967</v>
      </c>
    </row>
    <row r="45" spans="1:17">
      <c r="A45" s="30"/>
    </row>
    <row r="46" spans="1:17">
      <c r="A46" s="30" t="s">
        <v>5968</v>
      </c>
      <c r="B46" t="s">
        <v>9201</v>
      </c>
      <c r="C46" t="s">
        <v>390</v>
      </c>
      <c r="D46" t="s">
        <v>385</v>
      </c>
      <c r="E46" t="s">
        <v>390</v>
      </c>
      <c r="F46" t="s">
        <v>390</v>
      </c>
      <c r="G46" t="s">
        <v>391</v>
      </c>
      <c r="H46" t="s">
        <v>9202</v>
      </c>
      <c r="I46" t="s">
        <v>9203</v>
      </c>
      <c r="J46" t="s">
        <v>385</v>
      </c>
      <c r="K46" t="s">
        <v>9204</v>
      </c>
      <c r="L46" t="s">
        <v>9204</v>
      </c>
      <c r="M46" t="s">
        <v>9205</v>
      </c>
      <c r="N46" t="s">
        <v>9203</v>
      </c>
      <c r="O46" t="s">
        <v>9206</v>
      </c>
      <c r="P46" t="s">
        <v>9206</v>
      </c>
      <c r="Q46" t="s">
        <v>396</v>
      </c>
    </row>
    <row r="47" spans="1:17">
      <c r="A47" s="30" t="s">
        <v>6042</v>
      </c>
      <c r="C47" t="s">
        <v>9198</v>
      </c>
      <c r="D47" t="s">
        <v>9198</v>
      </c>
      <c r="E47" t="s">
        <v>9198</v>
      </c>
      <c r="F47" t="s">
        <v>9198</v>
      </c>
      <c r="G47" t="s">
        <v>9198</v>
      </c>
      <c r="H47" t="s">
        <v>9198</v>
      </c>
      <c r="J47" t="s">
        <v>9223</v>
      </c>
      <c r="K47" t="s">
        <v>9224</v>
      </c>
      <c r="L47" t="s">
        <v>9198</v>
      </c>
      <c r="N47" t="s">
        <v>9198</v>
      </c>
      <c r="O47" t="s">
        <v>9223</v>
      </c>
      <c r="P47" t="s">
        <v>9224</v>
      </c>
    </row>
    <row r="48" spans="1:17">
      <c r="A48" s="30"/>
    </row>
    <row r="49" spans="1:17">
      <c r="A49" s="30" t="s">
        <v>5968</v>
      </c>
      <c r="B49" t="s">
        <v>9201</v>
      </c>
      <c r="C49" t="s">
        <v>390</v>
      </c>
      <c r="D49" t="s">
        <v>385</v>
      </c>
      <c r="E49" t="s">
        <v>390</v>
      </c>
      <c r="F49" t="s">
        <v>390</v>
      </c>
      <c r="G49" t="s">
        <v>391</v>
      </c>
      <c r="H49" t="s">
        <v>9202</v>
      </c>
      <c r="I49" t="s">
        <v>9203</v>
      </c>
      <c r="J49" t="s">
        <v>385</v>
      </c>
      <c r="K49" t="s">
        <v>9204</v>
      </c>
      <c r="L49" t="s">
        <v>9204</v>
      </c>
      <c r="M49" t="s">
        <v>9205</v>
      </c>
      <c r="N49" t="s">
        <v>9203</v>
      </c>
      <c r="O49" t="s">
        <v>9206</v>
      </c>
      <c r="P49" t="s">
        <v>9206</v>
      </c>
      <c r="Q49" t="s">
        <v>396</v>
      </c>
    </row>
    <row r="50" spans="1:17">
      <c r="A50" s="30" t="s">
        <v>6061</v>
      </c>
      <c r="B50" t="s">
        <v>6066</v>
      </c>
      <c r="C50" t="s">
        <v>9198</v>
      </c>
      <c r="D50" t="s">
        <v>9198</v>
      </c>
      <c r="E50" t="s">
        <v>9198</v>
      </c>
      <c r="F50" t="s">
        <v>9198</v>
      </c>
      <c r="G50" t="s">
        <v>9198</v>
      </c>
      <c r="H50" t="s">
        <v>9198</v>
      </c>
      <c r="J50" t="s">
        <v>9209</v>
      </c>
      <c r="K50" t="s">
        <v>9225</v>
      </c>
      <c r="L50" t="s">
        <v>9198</v>
      </c>
      <c r="N50" t="s">
        <v>9198</v>
      </c>
      <c r="O50" t="s">
        <v>9209</v>
      </c>
      <c r="P50" t="s">
        <v>9225</v>
      </c>
      <c r="Q50" t="s">
        <v>377</v>
      </c>
    </row>
    <row r="51" spans="1:17">
      <c r="A51" s="30"/>
    </row>
    <row r="52" spans="1:17">
      <c r="A52" s="30" t="s">
        <v>6061</v>
      </c>
      <c r="B52" t="s">
        <v>6069</v>
      </c>
      <c r="C52" t="s">
        <v>9198</v>
      </c>
      <c r="D52" t="s">
        <v>9198</v>
      </c>
      <c r="E52" t="s">
        <v>9198</v>
      </c>
      <c r="F52" t="s">
        <v>9198</v>
      </c>
      <c r="G52" t="s">
        <v>9198</v>
      </c>
      <c r="H52" t="s">
        <v>9198</v>
      </c>
      <c r="J52" t="s">
        <v>9212</v>
      </c>
      <c r="K52" t="s">
        <v>9226</v>
      </c>
      <c r="L52" t="s">
        <v>9198</v>
      </c>
      <c r="N52" t="s">
        <v>9198</v>
      </c>
      <c r="O52" t="s">
        <v>9212</v>
      </c>
      <c r="P52" t="s">
        <v>9227</v>
      </c>
      <c r="Q52" t="s">
        <v>5967</v>
      </c>
    </row>
    <row r="53" spans="1:17">
      <c r="A53" s="30"/>
    </row>
    <row r="54" spans="1:17">
      <c r="A54" s="30" t="s">
        <v>6061</v>
      </c>
      <c r="B54" t="s">
        <v>6077</v>
      </c>
      <c r="C54" t="s">
        <v>9198</v>
      </c>
      <c r="D54" t="s">
        <v>9198</v>
      </c>
      <c r="E54" t="s">
        <v>9198</v>
      </c>
      <c r="F54" t="s">
        <v>9198</v>
      </c>
      <c r="G54" t="s">
        <v>9198</v>
      </c>
      <c r="H54" t="s">
        <v>9198</v>
      </c>
      <c r="J54" t="s">
        <v>9212</v>
      </c>
      <c r="K54" t="s">
        <v>9213</v>
      </c>
      <c r="L54" t="s">
        <v>9198</v>
      </c>
      <c r="N54" t="s">
        <v>9198</v>
      </c>
      <c r="O54" t="s">
        <v>9212</v>
      </c>
      <c r="P54" t="s">
        <v>9228</v>
      </c>
      <c r="Q54" t="s">
        <v>377</v>
      </c>
    </row>
    <row r="55" spans="1:17">
      <c r="A55" s="30"/>
    </row>
    <row r="56" spans="1:17">
      <c r="A56" s="30" t="s">
        <v>6061</v>
      </c>
      <c r="B56" t="s">
        <v>6079</v>
      </c>
      <c r="C56" t="s">
        <v>9198</v>
      </c>
      <c r="D56" t="s">
        <v>9198</v>
      </c>
      <c r="E56" t="s">
        <v>9198</v>
      </c>
      <c r="F56" t="s">
        <v>9198</v>
      </c>
      <c r="G56" t="s">
        <v>9198</v>
      </c>
      <c r="H56" t="s">
        <v>9198</v>
      </c>
      <c r="J56" t="s">
        <v>9198</v>
      </c>
      <c r="K56" t="s">
        <v>9198</v>
      </c>
      <c r="L56" t="s">
        <v>9198</v>
      </c>
      <c r="N56" t="s">
        <v>9198</v>
      </c>
      <c r="O56" t="s">
        <v>9198</v>
      </c>
      <c r="P56" t="s">
        <v>9229</v>
      </c>
      <c r="Q56" t="s">
        <v>377</v>
      </c>
    </row>
    <row r="57" spans="1:17">
      <c r="A57" s="30"/>
    </row>
    <row r="58" spans="1:17">
      <c r="A58" s="30" t="s">
        <v>6061</v>
      </c>
      <c r="B58" t="s">
        <v>6091</v>
      </c>
      <c r="C58" t="s">
        <v>9198</v>
      </c>
      <c r="D58" t="s">
        <v>9198</v>
      </c>
      <c r="E58" t="s">
        <v>9198</v>
      </c>
      <c r="F58" t="s">
        <v>9198</v>
      </c>
      <c r="G58" t="s">
        <v>9198</v>
      </c>
      <c r="H58" t="s">
        <v>9198</v>
      </c>
      <c r="J58" t="s">
        <v>9198</v>
      </c>
      <c r="K58" t="s">
        <v>9198</v>
      </c>
      <c r="L58" t="s">
        <v>9198</v>
      </c>
      <c r="N58" t="s">
        <v>9198</v>
      </c>
      <c r="O58" t="s">
        <v>9198</v>
      </c>
      <c r="P58" t="s">
        <v>9230</v>
      </c>
      <c r="Q58" t="s">
        <v>377</v>
      </c>
    </row>
    <row r="59" spans="1:17">
      <c r="A59" s="30"/>
    </row>
    <row r="60" spans="1:17">
      <c r="A60" s="30" t="s">
        <v>6061</v>
      </c>
      <c r="B60" t="s">
        <v>9231</v>
      </c>
      <c r="C60" t="s">
        <v>9198</v>
      </c>
      <c r="D60" t="s">
        <v>9198</v>
      </c>
      <c r="E60" t="s">
        <v>9199</v>
      </c>
      <c r="F60" t="s">
        <v>9232</v>
      </c>
      <c r="G60" t="s">
        <v>9198</v>
      </c>
      <c r="H60" t="s">
        <v>9198</v>
      </c>
      <c r="J60" t="s">
        <v>9198</v>
      </c>
      <c r="K60" t="s">
        <v>9198</v>
      </c>
      <c r="L60" t="s">
        <v>9198</v>
      </c>
      <c r="N60" t="s">
        <v>9198</v>
      </c>
      <c r="O60" t="s">
        <v>9199</v>
      </c>
      <c r="P60" t="s">
        <v>9232</v>
      </c>
      <c r="Q60" t="s">
        <v>377</v>
      </c>
    </row>
    <row r="61" spans="1:17">
      <c r="A61" s="30"/>
    </row>
    <row r="62" spans="1:17">
      <c r="A62" s="30" t="s">
        <v>6061</v>
      </c>
      <c r="B62" t="s">
        <v>6104</v>
      </c>
      <c r="C62" t="s">
        <v>9198</v>
      </c>
      <c r="D62" t="s">
        <v>9198</v>
      </c>
      <c r="E62" t="s">
        <v>9198</v>
      </c>
      <c r="F62" t="s">
        <v>9198</v>
      </c>
      <c r="G62" t="s">
        <v>9198</v>
      </c>
      <c r="H62" t="s">
        <v>9198</v>
      </c>
      <c r="J62" t="s">
        <v>9198</v>
      </c>
      <c r="K62" t="s">
        <v>9198</v>
      </c>
      <c r="L62" t="s">
        <v>9198</v>
      </c>
      <c r="N62" t="s">
        <v>9198</v>
      </c>
      <c r="O62" t="s">
        <v>9198</v>
      </c>
      <c r="P62" t="s">
        <v>9233</v>
      </c>
      <c r="Q62" t="s">
        <v>377</v>
      </c>
    </row>
    <row r="63" spans="1:17">
      <c r="A63" s="30"/>
    </row>
    <row r="64" spans="1:17">
      <c r="A64" s="30" t="s">
        <v>6061</v>
      </c>
      <c r="B64" t="s">
        <v>6107</v>
      </c>
      <c r="C64" t="s">
        <v>9198</v>
      </c>
      <c r="D64" t="s">
        <v>9198</v>
      </c>
      <c r="E64" t="s">
        <v>9198</v>
      </c>
      <c r="F64" t="s">
        <v>9198</v>
      </c>
      <c r="G64" t="s">
        <v>9198</v>
      </c>
      <c r="H64" t="s">
        <v>9198</v>
      </c>
      <c r="J64" t="s">
        <v>9212</v>
      </c>
      <c r="K64" t="s">
        <v>9213</v>
      </c>
      <c r="L64" t="s">
        <v>9198</v>
      </c>
      <c r="N64" t="s">
        <v>9198</v>
      </c>
      <c r="O64" t="s">
        <v>9212</v>
      </c>
      <c r="P64" t="s">
        <v>9234</v>
      </c>
      <c r="Q64" t="s">
        <v>377</v>
      </c>
    </row>
    <row r="65" spans="1:17">
      <c r="A65" s="30"/>
    </row>
    <row r="66" spans="1:17">
      <c r="A66" s="30" t="s">
        <v>6061</v>
      </c>
      <c r="B66" t="s">
        <v>6110</v>
      </c>
      <c r="C66" t="s">
        <v>9198</v>
      </c>
      <c r="D66" t="s">
        <v>9198</v>
      </c>
      <c r="E66" t="s">
        <v>9198</v>
      </c>
      <c r="F66" t="s">
        <v>9198</v>
      </c>
      <c r="G66" t="s">
        <v>9198</v>
      </c>
      <c r="H66" t="s">
        <v>9198</v>
      </c>
      <c r="J66" t="s">
        <v>9209</v>
      </c>
      <c r="K66" t="s">
        <v>9235</v>
      </c>
      <c r="L66" t="s">
        <v>9198</v>
      </c>
      <c r="N66" t="s">
        <v>9198</v>
      </c>
      <c r="O66" t="s">
        <v>9209</v>
      </c>
      <c r="P66" t="s">
        <v>9236</v>
      </c>
      <c r="Q66" t="s">
        <v>5967</v>
      </c>
    </row>
    <row r="67" spans="1:17">
      <c r="A67" s="30"/>
    </row>
    <row r="68" spans="1:17">
      <c r="A68" s="30" t="s">
        <v>5950</v>
      </c>
      <c r="B68" t="s">
        <v>9172</v>
      </c>
      <c r="C68" t="s">
        <v>9173</v>
      </c>
      <c r="D68" t="s">
        <v>9174</v>
      </c>
      <c r="F68" t="s">
        <v>336</v>
      </c>
      <c r="G68" t="s">
        <v>9175</v>
      </c>
      <c r="H68" t="s">
        <v>9176</v>
      </c>
      <c r="I68">
        <v>23</v>
      </c>
      <c r="J68" t="s">
        <v>9177</v>
      </c>
      <c r="K68">
        <v>2</v>
      </c>
    </row>
    <row r="69" spans="1:17">
      <c r="A69" s="30"/>
      <c r="F69" t="s">
        <v>340</v>
      </c>
      <c r="G69" t="s">
        <v>341</v>
      </c>
      <c r="K69" t="s">
        <v>342</v>
      </c>
      <c r="L69" t="s">
        <v>343</v>
      </c>
      <c r="O69" t="s">
        <v>9178</v>
      </c>
      <c r="P69" t="s">
        <v>9179</v>
      </c>
    </row>
    <row r="70" spans="1:17">
      <c r="A70" s="30"/>
      <c r="C70" t="s">
        <v>9180</v>
      </c>
      <c r="D70" t="s">
        <v>346</v>
      </c>
      <c r="E70" t="s">
        <v>347</v>
      </c>
      <c r="F70" t="s">
        <v>347</v>
      </c>
      <c r="G70" t="s">
        <v>348</v>
      </c>
      <c r="H70" t="s">
        <v>9181</v>
      </c>
      <c r="I70" t="s">
        <v>9182</v>
      </c>
      <c r="J70" t="s">
        <v>9183</v>
      </c>
      <c r="K70" t="s">
        <v>9180</v>
      </c>
      <c r="L70" t="s">
        <v>9180</v>
      </c>
      <c r="M70" t="s">
        <v>9184</v>
      </c>
      <c r="N70" t="s">
        <v>9185</v>
      </c>
      <c r="O70" t="s">
        <v>9182</v>
      </c>
      <c r="P70" t="s">
        <v>9186</v>
      </c>
    </row>
    <row r="71" spans="1:17">
      <c r="A71" s="30"/>
      <c r="C71" t="s">
        <v>9187</v>
      </c>
      <c r="D71" t="s">
        <v>9188</v>
      </c>
      <c r="E71" t="s">
        <v>356</v>
      </c>
      <c r="F71" t="s">
        <v>357</v>
      </c>
      <c r="G71" t="s">
        <v>358</v>
      </c>
      <c r="H71" t="s">
        <v>9189</v>
      </c>
      <c r="I71" t="s">
        <v>362</v>
      </c>
      <c r="J71" t="s">
        <v>9190</v>
      </c>
      <c r="K71" t="s">
        <v>9191</v>
      </c>
      <c r="L71" t="s">
        <v>9192</v>
      </c>
      <c r="M71" t="s">
        <v>9193</v>
      </c>
      <c r="N71" t="s">
        <v>362</v>
      </c>
      <c r="O71" t="s">
        <v>9194</v>
      </c>
      <c r="P71" t="s">
        <v>9195</v>
      </c>
      <c r="Q71" t="s">
        <v>364</v>
      </c>
    </row>
    <row r="72" spans="1:17">
      <c r="A72" s="30" t="s">
        <v>365</v>
      </c>
      <c r="B72" t="s">
        <v>5963</v>
      </c>
      <c r="C72" t="s">
        <v>369</v>
      </c>
      <c r="D72" t="s">
        <v>370</v>
      </c>
      <c r="E72" t="s">
        <v>369</v>
      </c>
      <c r="F72" t="s">
        <v>370</v>
      </c>
      <c r="G72" t="s">
        <v>368</v>
      </c>
      <c r="H72" t="s">
        <v>369</v>
      </c>
      <c r="I72" t="s">
        <v>370</v>
      </c>
      <c r="J72" t="s">
        <v>369</v>
      </c>
      <c r="K72" t="s">
        <v>370</v>
      </c>
      <c r="L72" t="s">
        <v>369</v>
      </c>
      <c r="M72" t="s">
        <v>9196</v>
      </c>
      <c r="N72" t="s">
        <v>9197</v>
      </c>
    </row>
    <row r="73" spans="1:17">
      <c r="A73" s="30"/>
    </row>
    <row r="74" spans="1:17">
      <c r="A74" s="30"/>
    </row>
    <row r="75" spans="1:17">
      <c r="A75" s="30" t="s">
        <v>5968</v>
      </c>
      <c r="B75" t="s">
        <v>9201</v>
      </c>
      <c r="C75" t="s">
        <v>390</v>
      </c>
      <c r="D75" t="s">
        <v>385</v>
      </c>
      <c r="E75" t="s">
        <v>390</v>
      </c>
      <c r="F75" t="s">
        <v>390</v>
      </c>
      <c r="G75" t="s">
        <v>391</v>
      </c>
      <c r="H75" t="s">
        <v>9202</v>
      </c>
      <c r="I75" t="s">
        <v>9203</v>
      </c>
      <c r="J75" t="s">
        <v>385</v>
      </c>
      <c r="K75" t="s">
        <v>9204</v>
      </c>
      <c r="L75" t="s">
        <v>9204</v>
      </c>
      <c r="M75" t="s">
        <v>9205</v>
      </c>
      <c r="N75" t="s">
        <v>9203</v>
      </c>
      <c r="O75" t="s">
        <v>9206</v>
      </c>
      <c r="P75" t="s">
        <v>9206</v>
      </c>
      <c r="Q75" t="s">
        <v>396</v>
      </c>
    </row>
    <row r="76" spans="1:17">
      <c r="A76" s="30" t="s">
        <v>6061</v>
      </c>
      <c r="C76" t="s">
        <v>9198</v>
      </c>
      <c r="D76" t="s">
        <v>9198</v>
      </c>
      <c r="E76" t="s">
        <v>9199</v>
      </c>
      <c r="F76" t="s">
        <v>9232</v>
      </c>
      <c r="G76" t="s">
        <v>9198</v>
      </c>
      <c r="H76" t="s">
        <v>9198</v>
      </c>
      <c r="J76" t="s">
        <v>9237</v>
      </c>
      <c r="K76" t="s">
        <v>9238</v>
      </c>
      <c r="L76" t="s">
        <v>9198</v>
      </c>
      <c r="N76" t="s">
        <v>9198</v>
      </c>
      <c r="O76" t="s">
        <v>9239</v>
      </c>
      <c r="P76" t="s">
        <v>9240</v>
      </c>
    </row>
    <row r="77" spans="1:17">
      <c r="A77" s="30"/>
    </row>
    <row r="78" spans="1:17">
      <c r="A78" s="30" t="s">
        <v>5968</v>
      </c>
      <c r="B78" t="s">
        <v>9201</v>
      </c>
      <c r="C78" t="s">
        <v>390</v>
      </c>
      <c r="D78" t="s">
        <v>385</v>
      </c>
      <c r="E78" t="s">
        <v>390</v>
      </c>
      <c r="F78" t="s">
        <v>390</v>
      </c>
      <c r="G78" t="s">
        <v>391</v>
      </c>
      <c r="H78" t="s">
        <v>9202</v>
      </c>
      <c r="I78" t="s">
        <v>9203</v>
      </c>
      <c r="J78" t="s">
        <v>385</v>
      </c>
      <c r="K78" t="s">
        <v>9204</v>
      </c>
      <c r="L78" t="s">
        <v>9204</v>
      </c>
      <c r="M78" t="s">
        <v>9205</v>
      </c>
      <c r="N78" t="s">
        <v>9203</v>
      </c>
      <c r="O78" t="s">
        <v>9206</v>
      </c>
      <c r="P78" t="s">
        <v>9206</v>
      </c>
      <c r="Q78" t="s">
        <v>396</v>
      </c>
    </row>
    <row r="79" spans="1:17">
      <c r="A79" s="30" t="s">
        <v>6114</v>
      </c>
      <c r="B79" t="s">
        <v>6115</v>
      </c>
      <c r="C79" t="s">
        <v>9198</v>
      </c>
      <c r="D79" t="s">
        <v>9198</v>
      </c>
      <c r="E79" t="s">
        <v>9198</v>
      </c>
      <c r="F79" t="s">
        <v>9198</v>
      </c>
      <c r="G79" t="s">
        <v>9198</v>
      </c>
      <c r="H79" t="s">
        <v>9198</v>
      </c>
      <c r="J79" t="s">
        <v>9223</v>
      </c>
      <c r="K79" t="s">
        <v>9241</v>
      </c>
      <c r="L79" t="s">
        <v>9198</v>
      </c>
      <c r="N79" t="s">
        <v>9198</v>
      </c>
      <c r="O79" t="s">
        <v>9223</v>
      </c>
      <c r="P79" t="s">
        <v>9242</v>
      </c>
      <c r="Q79" t="s">
        <v>5967</v>
      </c>
    </row>
    <row r="80" spans="1:17">
      <c r="A80" s="30"/>
    </row>
    <row r="81" spans="1:17">
      <c r="A81" s="30" t="s">
        <v>6114</v>
      </c>
      <c r="B81" t="s">
        <v>6120</v>
      </c>
      <c r="C81" t="s">
        <v>9198</v>
      </c>
      <c r="D81" t="s">
        <v>9198</v>
      </c>
      <c r="E81" t="s">
        <v>9198</v>
      </c>
      <c r="F81" t="s">
        <v>9198</v>
      </c>
      <c r="G81" t="s">
        <v>9198</v>
      </c>
      <c r="H81" t="s">
        <v>9198</v>
      </c>
      <c r="J81" t="s">
        <v>9209</v>
      </c>
      <c r="K81" t="s">
        <v>9225</v>
      </c>
      <c r="L81" t="s">
        <v>9198</v>
      </c>
      <c r="N81" t="s">
        <v>9198</v>
      </c>
      <c r="O81" t="s">
        <v>9209</v>
      </c>
      <c r="P81" t="s">
        <v>9243</v>
      </c>
      <c r="Q81" t="s">
        <v>377</v>
      </c>
    </row>
    <row r="82" spans="1:17">
      <c r="A82" s="30"/>
    </row>
    <row r="83" spans="1:17">
      <c r="A83" s="30" t="s">
        <v>6114</v>
      </c>
      <c r="B83" t="s">
        <v>6124</v>
      </c>
      <c r="C83" t="s">
        <v>9198</v>
      </c>
      <c r="D83" t="s">
        <v>9198</v>
      </c>
      <c r="E83" t="s">
        <v>9198</v>
      </c>
      <c r="F83" t="s">
        <v>9198</v>
      </c>
      <c r="G83" t="s">
        <v>9198</v>
      </c>
      <c r="H83" t="s">
        <v>9198</v>
      </c>
      <c r="J83" t="s">
        <v>9214</v>
      </c>
      <c r="K83" t="s">
        <v>9244</v>
      </c>
      <c r="L83" t="s">
        <v>9198</v>
      </c>
      <c r="N83" t="s">
        <v>9198</v>
      </c>
      <c r="O83" t="s">
        <v>9214</v>
      </c>
      <c r="P83" t="s">
        <v>9245</v>
      </c>
      <c r="Q83" t="s">
        <v>377</v>
      </c>
    </row>
    <row r="84" spans="1:17">
      <c r="A84" s="30"/>
    </row>
    <row r="85" spans="1:17">
      <c r="A85" s="30" t="s">
        <v>6114</v>
      </c>
      <c r="B85" t="s">
        <v>6126</v>
      </c>
      <c r="C85" t="s">
        <v>9198</v>
      </c>
      <c r="D85" t="s">
        <v>9198</v>
      </c>
      <c r="E85" t="s">
        <v>9198</v>
      </c>
      <c r="F85" t="s">
        <v>9198</v>
      </c>
      <c r="G85" t="s">
        <v>9198</v>
      </c>
      <c r="H85" t="s">
        <v>9198</v>
      </c>
      <c r="J85" t="s">
        <v>9209</v>
      </c>
      <c r="K85" t="s">
        <v>9210</v>
      </c>
      <c r="L85" t="s">
        <v>9198</v>
      </c>
      <c r="N85" t="s">
        <v>9198</v>
      </c>
      <c r="O85" t="s">
        <v>9209</v>
      </c>
      <c r="P85" t="s">
        <v>9246</v>
      </c>
      <c r="Q85" t="s">
        <v>377</v>
      </c>
    </row>
    <row r="86" spans="1:17">
      <c r="A86" s="30"/>
    </row>
    <row r="87" spans="1:17">
      <c r="A87" s="30" t="s">
        <v>6114</v>
      </c>
      <c r="B87" t="s">
        <v>6127</v>
      </c>
      <c r="C87" t="s">
        <v>9198</v>
      </c>
      <c r="D87" t="s">
        <v>9198</v>
      </c>
      <c r="E87" t="s">
        <v>9198</v>
      </c>
      <c r="F87" t="s">
        <v>9198</v>
      </c>
      <c r="G87" t="s">
        <v>9198</v>
      </c>
      <c r="H87" t="s">
        <v>9198</v>
      </c>
      <c r="J87" t="s">
        <v>9209</v>
      </c>
      <c r="K87" t="s">
        <v>9210</v>
      </c>
      <c r="L87" t="s">
        <v>9198</v>
      </c>
      <c r="N87" t="s">
        <v>9198</v>
      </c>
      <c r="O87" t="s">
        <v>9209</v>
      </c>
      <c r="P87" t="s">
        <v>9247</v>
      </c>
      <c r="Q87" t="s">
        <v>5967</v>
      </c>
    </row>
    <row r="88" spans="1:17">
      <c r="A88" s="30"/>
    </row>
    <row r="89" spans="1:17">
      <c r="A89" s="30" t="s">
        <v>6114</v>
      </c>
      <c r="B89" t="s">
        <v>6129</v>
      </c>
      <c r="C89" t="s">
        <v>9198</v>
      </c>
      <c r="D89" t="s">
        <v>9198</v>
      </c>
      <c r="E89" t="s">
        <v>9198</v>
      </c>
      <c r="F89" t="s">
        <v>9198</v>
      </c>
      <c r="G89" t="s">
        <v>9198</v>
      </c>
      <c r="H89" t="s">
        <v>9198</v>
      </c>
      <c r="J89" t="s">
        <v>9214</v>
      </c>
      <c r="K89" t="s">
        <v>9248</v>
      </c>
      <c r="L89" t="s">
        <v>9198</v>
      </c>
      <c r="N89" t="s">
        <v>9198</v>
      </c>
      <c r="O89" t="s">
        <v>9214</v>
      </c>
      <c r="P89" t="s">
        <v>9249</v>
      </c>
    </row>
    <row r="90" spans="1:17">
      <c r="A90" s="30"/>
    </row>
    <row r="91" spans="1:17">
      <c r="A91" s="30" t="s">
        <v>6114</v>
      </c>
      <c r="B91" t="s">
        <v>6131</v>
      </c>
      <c r="C91" t="s">
        <v>9198</v>
      </c>
      <c r="D91" t="s">
        <v>9198</v>
      </c>
      <c r="E91" t="s">
        <v>9198</v>
      </c>
      <c r="F91" t="s">
        <v>9198</v>
      </c>
      <c r="G91" t="s">
        <v>9198</v>
      </c>
      <c r="H91" t="s">
        <v>9198</v>
      </c>
      <c r="J91" t="s">
        <v>9209</v>
      </c>
      <c r="K91" t="s">
        <v>9250</v>
      </c>
      <c r="L91" t="s">
        <v>9198</v>
      </c>
      <c r="N91" t="s">
        <v>9198</v>
      </c>
      <c r="O91" t="s">
        <v>9209</v>
      </c>
      <c r="P91" t="s">
        <v>9251</v>
      </c>
    </row>
    <row r="92" spans="1:17">
      <c r="A92" s="30"/>
    </row>
    <row r="93" spans="1:17">
      <c r="A93" s="30" t="s">
        <v>5968</v>
      </c>
      <c r="B93" t="s">
        <v>9201</v>
      </c>
      <c r="C93" t="s">
        <v>390</v>
      </c>
      <c r="D93" t="s">
        <v>385</v>
      </c>
      <c r="E93" t="s">
        <v>390</v>
      </c>
      <c r="F93" t="s">
        <v>390</v>
      </c>
      <c r="G93" t="s">
        <v>391</v>
      </c>
      <c r="H93" t="s">
        <v>9202</v>
      </c>
      <c r="I93" t="s">
        <v>9203</v>
      </c>
      <c r="J93" t="s">
        <v>385</v>
      </c>
      <c r="K93" t="s">
        <v>9204</v>
      </c>
      <c r="L93" t="s">
        <v>9204</v>
      </c>
      <c r="M93" t="s">
        <v>9205</v>
      </c>
      <c r="N93" t="s">
        <v>9203</v>
      </c>
      <c r="O93" t="s">
        <v>9206</v>
      </c>
      <c r="P93" t="s">
        <v>9206</v>
      </c>
      <c r="Q93" t="s">
        <v>396</v>
      </c>
    </row>
    <row r="94" spans="1:17">
      <c r="A94" s="30" t="s">
        <v>6114</v>
      </c>
      <c r="C94" t="s">
        <v>9198</v>
      </c>
      <c r="D94" t="s">
        <v>9198</v>
      </c>
      <c r="E94" t="s">
        <v>9198</v>
      </c>
      <c r="F94" t="s">
        <v>9198</v>
      </c>
      <c r="G94" t="s">
        <v>9198</v>
      </c>
      <c r="H94" t="s">
        <v>9198</v>
      </c>
      <c r="J94" t="s">
        <v>9252</v>
      </c>
      <c r="K94" t="s">
        <v>9253</v>
      </c>
      <c r="L94" t="s">
        <v>9198</v>
      </c>
      <c r="N94" t="s">
        <v>9198</v>
      </c>
      <c r="O94" t="s">
        <v>9252</v>
      </c>
      <c r="P94" t="s">
        <v>9254</v>
      </c>
    </row>
    <row r="95" spans="1:17">
      <c r="A95" s="30"/>
    </row>
    <row r="96" spans="1:17">
      <c r="A96" s="30" t="s">
        <v>5968</v>
      </c>
      <c r="B96" t="s">
        <v>9201</v>
      </c>
      <c r="C96" t="s">
        <v>390</v>
      </c>
      <c r="D96" t="s">
        <v>385</v>
      </c>
      <c r="E96" t="s">
        <v>390</v>
      </c>
      <c r="F96" t="s">
        <v>390</v>
      </c>
      <c r="G96" t="s">
        <v>391</v>
      </c>
      <c r="H96" t="s">
        <v>9202</v>
      </c>
      <c r="I96" t="s">
        <v>9203</v>
      </c>
      <c r="J96" t="s">
        <v>385</v>
      </c>
      <c r="K96" t="s">
        <v>9204</v>
      </c>
      <c r="L96" t="s">
        <v>9204</v>
      </c>
      <c r="M96" t="s">
        <v>9205</v>
      </c>
      <c r="N96" t="s">
        <v>9203</v>
      </c>
      <c r="O96" t="s">
        <v>9206</v>
      </c>
      <c r="P96" t="s">
        <v>9206</v>
      </c>
      <c r="Q96" t="s">
        <v>396</v>
      </c>
    </row>
    <row r="97" spans="1:17">
      <c r="A97" s="30" t="s">
        <v>6135</v>
      </c>
      <c r="B97" t="s">
        <v>6145</v>
      </c>
      <c r="C97" t="s">
        <v>9198</v>
      </c>
      <c r="D97" t="s">
        <v>9198</v>
      </c>
      <c r="E97" t="s">
        <v>9199</v>
      </c>
      <c r="F97" t="s">
        <v>9255</v>
      </c>
      <c r="G97" t="s">
        <v>9198</v>
      </c>
      <c r="H97" t="s">
        <v>9198</v>
      </c>
      <c r="J97" t="s">
        <v>9198</v>
      </c>
      <c r="K97" t="s">
        <v>9198</v>
      </c>
      <c r="L97" t="s">
        <v>9198</v>
      </c>
      <c r="N97" t="s">
        <v>9198</v>
      </c>
      <c r="O97" t="s">
        <v>9199</v>
      </c>
      <c r="P97" t="s">
        <v>9255</v>
      </c>
      <c r="Q97" t="s">
        <v>5967</v>
      </c>
    </row>
    <row r="98" spans="1:17">
      <c r="A98" s="30"/>
    </row>
    <row r="99" spans="1:17">
      <c r="A99" s="30" t="s">
        <v>6135</v>
      </c>
      <c r="B99" t="s">
        <v>9256</v>
      </c>
      <c r="C99" t="s">
        <v>9198</v>
      </c>
      <c r="D99" t="s">
        <v>9198</v>
      </c>
      <c r="E99" t="s">
        <v>9257</v>
      </c>
      <c r="F99" t="s">
        <v>9258</v>
      </c>
      <c r="G99" t="s">
        <v>9198</v>
      </c>
      <c r="H99" t="s">
        <v>9198</v>
      </c>
      <c r="J99" t="s">
        <v>9198</v>
      </c>
      <c r="K99" t="s">
        <v>9198</v>
      </c>
      <c r="L99" t="s">
        <v>9198</v>
      </c>
      <c r="N99" t="s">
        <v>9198</v>
      </c>
      <c r="O99" t="s">
        <v>9257</v>
      </c>
      <c r="P99" t="s">
        <v>9258</v>
      </c>
    </row>
    <row r="100" spans="1:17">
      <c r="A100" s="30"/>
    </row>
    <row r="101" spans="1:17">
      <c r="A101" s="30" t="s">
        <v>6135</v>
      </c>
      <c r="B101" t="s">
        <v>6163</v>
      </c>
      <c r="C101" t="s">
        <v>9198</v>
      </c>
      <c r="D101" t="s">
        <v>9198</v>
      </c>
      <c r="E101" t="s">
        <v>9199</v>
      </c>
      <c r="F101" t="s">
        <v>9232</v>
      </c>
      <c r="G101" t="s">
        <v>9198</v>
      </c>
      <c r="H101" t="s">
        <v>9198</v>
      </c>
      <c r="J101" t="s">
        <v>9198</v>
      </c>
      <c r="K101" t="s">
        <v>9198</v>
      </c>
      <c r="L101" t="s">
        <v>9198</v>
      </c>
      <c r="N101" t="s">
        <v>9198</v>
      </c>
      <c r="O101" t="s">
        <v>9199</v>
      </c>
      <c r="P101" t="s">
        <v>9232</v>
      </c>
      <c r="Q101" t="s">
        <v>5967</v>
      </c>
    </row>
    <row r="102" spans="1:17">
      <c r="A102" s="30"/>
    </row>
    <row r="103" spans="1:17">
      <c r="A103" s="30" t="s">
        <v>6135</v>
      </c>
      <c r="B103" t="s">
        <v>6165</v>
      </c>
      <c r="C103" t="s">
        <v>9198</v>
      </c>
      <c r="D103" t="s">
        <v>9198</v>
      </c>
      <c r="E103" t="s">
        <v>9198</v>
      </c>
      <c r="F103" t="s">
        <v>9198</v>
      </c>
      <c r="G103" t="s">
        <v>9198</v>
      </c>
      <c r="H103" t="s">
        <v>9198</v>
      </c>
      <c r="J103" t="s">
        <v>9209</v>
      </c>
      <c r="K103" t="s">
        <v>9259</v>
      </c>
      <c r="L103" t="s">
        <v>9198</v>
      </c>
      <c r="N103" t="s">
        <v>9198</v>
      </c>
      <c r="O103" t="s">
        <v>9209</v>
      </c>
      <c r="P103" t="s">
        <v>9260</v>
      </c>
      <c r="Q103" t="s">
        <v>5967</v>
      </c>
    </row>
    <row r="104" spans="1:17">
      <c r="A104" s="30"/>
    </row>
    <row r="105" spans="1:17">
      <c r="A105" s="30" t="s">
        <v>6135</v>
      </c>
      <c r="B105" t="s">
        <v>6176</v>
      </c>
      <c r="C105" t="s">
        <v>9198</v>
      </c>
      <c r="D105" t="s">
        <v>9198</v>
      </c>
      <c r="E105" t="s">
        <v>9199</v>
      </c>
      <c r="F105" t="s">
        <v>9232</v>
      </c>
      <c r="G105" t="s">
        <v>9198</v>
      </c>
      <c r="H105" t="s">
        <v>9198</v>
      </c>
      <c r="J105" t="s">
        <v>9198</v>
      </c>
      <c r="K105" t="s">
        <v>9198</v>
      </c>
      <c r="L105" t="s">
        <v>9198</v>
      </c>
      <c r="N105" t="s">
        <v>9198</v>
      </c>
      <c r="O105" t="s">
        <v>9199</v>
      </c>
      <c r="P105" t="s">
        <v>9232</v>
      </c>
      <c r="Q105" t="s">
        <v>5967</v>
      </c>
    </row>
    <row r="106" spans="1:17">
      <c r="A106" s="30"/>
    </row>
    <row r="107" spans="1:17">
      <c r="A107" s="30" t="s">
        <v>6135</v>
      </c>
      <c r="B107" t="s">
        <v>6180</v>
      </c>
      <c r="C107" t="s">
        <v>9198</v>
      </c>
      <c r="D107" t="s">
        <v>9198</v>
      </c>
      <c r="E107" t="s">
        <v>9198</v>
      </c>
      <c r="F107" t="s">
        <v>9198</v>
      </c>
      <c r="G107" t="s">
        <v>9198</v>
      </c>
      <c r="H107" t="s">
        <v>9198</v>
      </c>
      <c r="J107" t="s">
        <v>9209</v>
      </c>
      <c r="K107" t="s">
        <v>9210</v>
      </c>
      <c r="L107" t="s">
        <v>9198</v>
      </c>
      <c r="N107" t="s">
        <v>9198</v>
      </c>
      <c r="O107" t="s">
        <v>9209</v>
      </c>
      <c r="P107" t="s">
        <v>9261</v>
      </c>
      <c r="Q107" t="s">
        <v>377</v>
      </c>
    </row>
    <row r="108" spans="1:17">
      <c r="A108" s="30"/>
    </row>
    <row r="109" spans="1:17">
      <c r="A109" s="30" t="s">
        <v>5968</v>
      </c>
      <c r="B109" t="s">
        <v>9201</v>
      </c>
      <c r="C109" t="s">
        <v>390</v>
      </c>
      <c r="D109" t="s">
        <v>385</v>
      </c>
      <c r="E109" t="s">
        <v>390</v>
      </c>
      <c r="F109" t="s">
        <v>390</v>
      </c>
      <c r="G109" t="s">
        <v>391</v>
      </c>
      <c r="H109" t="s">
        <v>9202</v>
      </c>
      <c r="I109" t="s">
        <v>9203</v>
      </c>
      <c r="J109" t="s">
        <v>385</v>
      </c>
      <c r="K109" t="s">
        <v>9204</v>
      </c>
      <c r="L109" t="s">
        <v>9204</v>
      </c>
      <c r="M109" t="s">
        <v>9205</v>
      </c>
      <c r="N109" t="s">
        <v>9203</v>
      </c>
      <c r="O109" t="s">
        <v>9206</v>
      </c>
      <c r="P109" t="s">
        <v>9206</v>
      </c>
      <c r="Q109" t="s">
        <v>396</v>
      </c>
    </row>
    <row r="110" spans="1:17">
      <c r="A110" s="30" t="s">
        <v>6135</v>
      </c>
      <c r="C110" t="s">
        <v>9198</v>
      </c>
      <c r="D110" t="s">
        <v>9198</v>
      </c>
      <c r="E110" t="s">
        <v>9262</v>
      </c>
      <c r="F110" t="s">
        <v>9263</v>
      </c>
      <c r="G110" t="s">
        <v>9198</v>
      </c>
      <c r="H110" t="s">
        <v>9198</v>
      </c>
      <c r="J110" t="s">
        <v>9214</v>
      </c>
      <c r="K110" t="s">
        <v>9264</v>
      </c>
      <c r="L110" t="s">
        <v>9198</v>
      </c>
      <c r="N110" t="s">
        <v>9198</v>
      </c>
      <c r="O110" t="s">
        <v>9265</v>
      </c>
      <c r="P110" t="s">
        <v>9266</v>
      </c>
    </row>
    <row r="111" spans="1:17">
      <c r="A111" s="30"/>
    </row>
    <row r="112" spans="1:17">
      <c r="A112" s="30" t="s">
        <v>5968</v>
      </c>
      <c r="B112" t="s">
        <v>9201</v>
      </c>
      <c r="C112" t="s">
        <v>390</v>
      </c>
      <c r="D112" t="s">
        <v>385</v>
      </c>
      <c r="E112" t="s">
        <v>390</v>
      </c>
      <c r="F112" t="s">
        <v>390</v>
      </c>
      <c r="G112" t="s">
        <v>391</v>
      </c>
      <c r="H112" t="s">
        <v>9202</v>
      </c>
      <c r="I112" t="s">
        <v>9203</v>
      </c>
      <c r="J112" t="s">
        <v>385</v>
      </c>
      <c r="K112" t="s">
        <v>9204</v>
      </c>
      <c r="L112" t="s">
        <v>9204</v>
      </c>
      <c r="M112" t="s">
        <v>9205</v>
      </c>
      <c r="N112" t="s">
        <v>9203</v>
      </c>
      <c r="O112" t="s">
        <v>9206</v>
      </c>
      <c r="P112" t="s">
        <v>9206</v>
      </c>
      <c r="Q112" t="s">
        <v>396</v>
      </c>
    </row>
    <row r="113" spans="1:17">
      <c r="A113" s="30" t="s">
        <v>18</v>
      </c>
      <c r="B113" t="s">
        <v>6186</v>
      </c>
      <c r="C113" t="s">
        <v>9198</v>
      </c>
      <c r="D113" t="s">
        <v>9198</v>
      </c>
      <c r="E113" t="s">
        <v>9198</v>
      </c>
      <c r="F113" t="s">
        <v>9198</v>
      </c>
      <c r="G113" t="s">
        <v>9198</v>
      </c>
      <c r="H113" t="s">
        <v>9198</v>
      </c>
      <c r="J113" t="s">
        <v>9198</v>
      </c>
      <c r="K113" t="s">
        <v>9198</v>
      </c>
      <c r="L113" t="s">
        <v>9198</v>
      </c>
      <c r="N113" t="s">
        <v>9198</v>
      </c>
      <c r="O113" t="s">
        <v>9198</v>
      </c>
      <c r="P113" t="s">
        <v>9267</v>
      </c>
      <c r="Q113" t="s">
        <v>5967</v>
      </c>
    </row>
    <row r="114" spans="1:17">
      <c r="A114" s="30"/>
    </row>
    <row r="115" spans="1:17">
      <c r="A115" s="30" t="s">
        <v>5968</v>
      </c>
      <c r="B115" t="s">
        <v>9201</v>
      </c>
      <c r="C115" t="s">
        <v>390</v>
      </c>
      <c r="D115" t="s">
        <v>385</v>
      </c>
      <c r="E115" t="s">
        <v>390</v>
      </c>
      <c r="F115" t="s">
        <v>390</v>
      </c>
      <c r="G115" t="s">
        <v>391</v>
      </c>
      <c r="H115" t="s">
        <v>9202</v>
      </c>
      <c r="I115" t="s">
        <v>9203</v>
      </c>
      <c r="J115" t="s">
        <v>385</v>
      </c>
      <c r="K115" t="s">
        <v>9204</v>
      </c>
      <c r="L115" t="s">
        <v>9204</v>
      </c>
      <c r="M115" t="s">
        <v>9205</v>
      </c>
      <c r="N115" t="s">
        <v>9203</v>
      </c>
      <c r="O115" t="s">
        <v>9206</v>
      </c>
      <c r="P115" t="s">
        <v>9206</v>
      </c>
      <c r="Q115" t="s">
        <v>396</v>
      </c>
    </row>
    <row r="116" spans="1:17">
      <c r="A116" s="30" t="s">
        <v>18</v>
      </c>
      <c r="C116" t="s">
        <v>9198</v>
      </c>
      <c r="D116" t="s">
        <v>9198</v>
      </c>
      <c r="E116" t="s">
        <v>9198</v>
      </c>
      <c r="F116" t="s">
        <v>9198</v>
      </c>
      <c r="G116" t="s">
        <v>9198</v>
      </c>
      <c r="H116" t="s">
        <v>9198</v>
      </c>
      <c r="J116" t="s">
        <v>9198</v>
      </c>
      <c r="K116" t="s">
        <v>9198</v>
      </c>
      <c r="L116" t="s">
        <v>9198</v>
      </c>
      <c r="N116" t="s">
        <v>9198</v>
      </c>
      <c r="O116" t="s">
        <v>9198</v>
      </c>
      <c r="P116" t="s">
        <v>9267</v>
      </c>
    </row>
    <row r="117" spans="1:17">
      <c r="A117" s="30"/>
    </row>
    <row r="118" spans="1:17">
      <c r="A118" s="30" t="s">
        <v>5968</v>
      </c>
      <c r="B118" t="s">
        <v>9201</v>
      </c>
      <c r="C118" t="s">
        <v>390</v>
      </c>
      <c r="D118" t="s">
        <v>385</v>
      </c>
      <c r="E118" t="s">
        <v>390</v>
      </c>
      <c r="F118" t="s">
        <v>390</v>
      </c>
      <c r="G118" t="s">
        <v>391</v>
      </c>
      <c r="H118" t="s">
        <v>9202</v>
      </c>
      <c r="I118" t="s">
        <v>9203</v>
      </c>
      <c r="J118" t="s">
        <v>385</v>
      </c>
      <c r="K118" t="s">
        <v>9204</v>
      </c>
      <c r="L118" t="s">
        <v>9204</v>
      </c>
      <c r="M118" t="s">
        <v>9205</v>
      </c>
      <c r="N118" t="s">
        <v>9203</v>
      </c>
      <c r="O118" t="s">
        <v>9206</v>
      </c>
      <c r="P118" t="s">
        <v>9206</v>
      </c>
      <c r="Q118" t="s">
        <v>396</v>
      </c>
    </row>
    <row r="119" spans="1:17">
      <c r="A119" s="30" t="s">
        <v>6188</v>
      </c>
      <c r="B119" t="s">
        <v>6191</v>
      </c>
      <c r="C119" t="s">
        <v>9198</v>
      </c>
      <c r="D119" t="s">
        <v>9198</v>
      </c>
      <c r="E119" t="s">
        <v>9198</v>
      </c>
      <c r="F119" t="s">
        <v>9198</v>
      </c>
      <c r="G119" t="s">
        <v>9198</v>
      </c>
      <c r="H119" t="s">
        <v>9198</v>
      </c>
      <c r="J119" t="s">
        <v>9198</v>
      </c>
      <c r="K119" t="s">
        <v>9198</v>
      </c>
      <c r="L119" t="s">
        <v>9198</v>
      </c>
      <c r="N119" t="s">
        <v>9198</v>
      </c>
      <c r="O119" t="s">
        <v>9198</v>
      </c>
      <c r="P119" t="s">
        <v>9268</v>
      </c>
      <c r="Q119" t="s">
        <v>5967</v>
      </c>
    </row>
    <row r="120" spans="1:17">
      <c r="A120" s="30"/>
    </row>
    <row r="121" spans="1:17">
      <c r="A121" s="30" t="s">
        <v>6188</v>
      </c>
      <c r="B121" t="s">
        <v>6195</v>
      </c>
      <c r="C121" t="s">
        <v>9198</v>
      </c>
      <c r="D121" t="s">
        <v>9198</v>
      </c>
      <c r="E121" t="s">
        <v>9198</v>
      </c>
      <c r="F121" t="s">
        <v>9198</v>
      </c>
      <c r="G121" t="s">
        <v>9198</v>
      </c>
      <c r="H121" t="s">
        <v>9198</v>
      </c>
      <c r="J121" t="s">
        <v>9198</v>
      </c>
      <c r="K121" t="s">
        <v>9198</v>
      </c>
      <c r="L121" t="s">
        <v>9198</v>
      </c>
      <c r="N121" t="s">
        <v>9198</v>
      </c>
      <c r="O121" t="s">
        <v>9198</v>
      </c>
      <c r="P121" t="s">
        <v>9269</v>
      </c>
      <c r="Q121" t="s">
        <v>5967</v>
      </c>
    </row>
    <row r="122" spans="1:17">
      <c r="A122" s="30"/>
    </row>
    <row r="123" spans="1:17">
      <c r="A123" s="30" t="s">
        <v>6188</v>
      </c>
      <c r="B123" t="s">
        <v>6197</v>
      </c>
      <c r="C123" t="s">
        <v>9198</v>
      </c>
      <c r="D123" t="s">
        <v>9198</v>
      </c>
      <c r="E123" t="s">
        <v>9198</v>
      </c>
      <c r="F123" t="s">
        <v>9198</v>
      </c>
      <c r="G123" t="s">
        <v>9198</v>
      </c>
      <c r="H123" t="s">
        <v>9198</v>
      </c>
      <c r="J123" t="s">
        <v>9198</v>
      </c>
      <c r="K123" t="s">
        <v>9198</v>
      </c>
      <c r="L123" t="s">
        <v>9198</v>
      </c>
      <c r="N123" t="s">
        <v>9198</v>
      </c>
      <c r="O123" t="s">
        <v>9198</v>
      </c>
      <c r="P123" t="s">
        <v>9270</v>
      </c>
      <c r="Q123" t="s">
        <v>5967</v>
      </c>
    </row>
    <row r="124" spans="1:17">
      <c r="A124" s="30"/>
    </row>
    <row r="125" spans="1:17">
      <c r="A125" s="30" t="s">
        <v>6188</v>
      </c>
      <c r="B125" t="s">
        <v>6201</v>
      </c>
      <c r="C125" t="s">
        <v>9198</v>
      </c>
      <c r="D125" t="s">
        <v>9198</v>
      </c>
      <c r="E125" t="s">
        <v>9198</v>
      </c>
      <c r="F125" t="s">
        <v>9198</v>
      </c>
      <c r="G125" t="s">
        <v>9198</v>
      </c>
      <c r="H125" t="s">
        <v>9198</v>
      </c>
      <c r="J125" t="s">
        <v>9198</v>
      </c>
      <c r="K125" t="s">
        <v>9198</v>
      </c>
      <c r="L125" t="s">
        <v>9198</v>
      </c>
      <c r="N125" t="s">
        <v>9198</v>
      </c>
      <c r="O125" t="s">
        <v>9198</v>
      </c>
      <c r="P125" t="s">
        <v>9271</v>
      </c>
      <c r="Q125" t="s">
        <v>5967</v>
      </c>
    </row>
    <row r="126" spans="1:17">
      <c r="A126" s="30"/>
    </row>
    <row r="127" spans="1:17">
      <c r="A127" s="30" t="s">
        <v>6188</v>
      </c>
      <c r="B127" t="s">
        <v>6203</v>
      </c>
      <c r="C127" t="s">
        <v>9198</v>
      </c>
      <c r="D127" t="s">
        <v>9198</v>
      </c>
      <c r="E127" t="s">
        <v>9198</v>
      </c>
      <c r="F127" t="s">
        <v>9198</v>
      </c>
      <c r="G127" t="s">
        <v>9198</v>
      </c>
      <c r="H127" t="s">
        <v>9198</v>
      </c>
      <c r="J127" t="s">
        <v>9198</v>
      </c>
      <c r="K127" t="s">
        <v>9198</v>
      </c>
      <c r="L127" t="s">
        <v>9198</v>
      </c>
      <c r="N127" t="s">
        <v>9198</v>
      </c>
      <c r="O127" t="s">
        <v>9198</v>
      </c>
      <c r="P127" t="s">
        <v>9272</v>
      </c>
      <c r="Q127" t="s">
        <v>5967</v>
      </c>
    </row>
    <row r="128" spans="1:17">
      <c r="A128" s="30"/>
    </row>
    <row r="129" spans="1:17">
      <c r="A129" s="30" t="s">
        <v>6188</v>
      </c>
      <c r="B129" t="s">
        <v>9273</v>
      </c>
      <c r="C129" t="s">
        <v>9198</v>
      </c>
      <c r="D129" t="s">
        <v>9198</v>
      </c>
      <c r="E129" t="s">
        <v>9198</v>
      </c>
      <c r="F129" t="s">
        <v>9198</v>
      </c>
      <c r="G129" t="s">
        <v>9198</v>
      </c>
      <c r="H129" t="s">
        <v>9198</v>
      </c>
      <c r="J129" t="s">
        <v>9198</v>
      </c>
      <c r="K129" t="s">
        <v>9198</v>
      </c>
      <c r="L129" t="s">
        <v>9198</v>
      </c>
      <c r="N129" t="s">
        <v>9198</v>
      </c>
      <c r="O129" t="s">
        <v>9198</v>
      </c>
      <c r="P129" t="s">
        <v>9274</v>
      </c>
      <c r="Q129" t="s">
        <v>5967</v>
      </c>
    </row>
    <row r="130" spans="1:17">
      <c r="A130" s="30"/>
    </row>
    <row r="131" spans="1:17">
      <c r="A131" s="30" t="s">
        <v>6188</v>
      </c>
      <c r="B131" t="s">
        <v>6208</v>
      </c>
      <c r="C131" t="s">
        <v>9198</v>
      </c>
      <c r="D131" t="s">
        <v>9198</v>
      </c>
      <c r="E131" t="s">
        <v>9198</v>
      </c>
      <c r="F131" t="s">
        <v>9198</v>
      </c>
      <c r="G131" t="s">
        <v>9198</v>
      </c>
      <c r="H131" t="s">
        <v>9198</v>
      </c>
      <c r="J131" t="s">
        <v>9198</v>
      </c>
      <c r="K131" t="s">
        <v>9198</v>
      </c>
      <c r="L131" t="s">
        <v>9198</v>
      </c>
      <c r="N131" t="s">
        <v>9198</v>
      </c>
      <c r="O131" t="s">
        <v>9198</v>
      </c>
      <c r="P131" t="s">
        <v>9269</v>
      </c>
      <c r="Q131" t="s">
        <v>5967</v>
      </c>
    </row>
    <row r="132" spans="1:17">
      <c r="A132" s="30"/>
    </row>
    <row r="133" spans="1:17">
      <c r="A133" s="30"/>
    </row>
    <row r="134" spans="1:17">
      <c r="A134" s="30" t="s">
        <v>5950</v>
      </c>
      <c r="B134" t="s">
        <v>9172</v>
      </c>
      <c r="C134" t="s">
        <v>9173</v>
      </c>
      <c r="D134" t="s">
        <v>9174</v>
      </c>
      <c r="F134" t="s">
        <v>336</v>
      </c>
      <c r="G134" t="s">
        <v>9175</v>
      </c>
      <c r="H134" t="s">
        <v>9176</v>
      </c>
      <c r="I134">
        <v>23</v>
      </c>
      <c r="J134" t="s">
        <v>9177</v>
      </c>
      <c r="K134">
        <v>3</v>
      </c>
    </row>
    <row r="135" spans="1:17">
      <c r="A135" s="30"/>
      <c r="F135" t="s">
        <v>340</v>
      </c>
      <c r="G135" t="s">
        <v>341</v>
      </c>
      <c r="K135" t="s">
        <v>342</v>
      </c>
      <c r="L135" t="s">
        <v>343</v>
      </c>
      <c r="O135" t="s">
        <v>9178</v>
      </c>
      <c r="P135" t="s">
        <v>9179</v>
      </c>
    </row>
    <row r="136" spans="1:17">
      <c r="A136" s="30"/>
      <c r="C136" t="s">
        <v>9180</v>
      </c>
      <c r="D136" t="s">
        <v>346</v>
      </c>
      <c r="E136" t="s">
        <v>347</v>
      </c>
      <c r="F136" t="s">
        <v>347</v>
      </c>
      <c r="G136" t="s">
        <v>348</v>
      </c>
      <c r="H136" t="s">
        <v>9181</v>
      </c>
      <c r="I136" t="s">
        <v>9182</v>
      </c>
      <c r="J136" t="s">
        <v>9183</v>
      </c>
      <c r="K136" t="s">
        <v>9180</v>
      </c>
      <c r="L136" t="s">
        <v>9180</v>
      </c>
      <c r="M136" t="s">
        <v>9184</v>
      </c>
      <c r="N136" t="s">
        <v>9185</v>
      </c>
      <c r="O136" t="s">
        <v>9182</v>
      </c>
      <c r="P136" t="s">
        <v>9186</v>
      </c>
    </row>
    <row r="137" spans="1:17">
      <c r="A137" s="30"/>
      <c r="C137" t="s">
        <v>9187</v>
      </c>
      <c r="D137" t="s">
        <v>9188</v>
      </c>
      <c r="E137" t="s">
        <v>356</v>
      </c>
      <c r="F137" t="s">
        <v>357</v>
      </c>
      <c r="G137" t="s">
        <v>358</v>
      </c>
      <c r="H137" t="s">
        <v>9189</v>
      </c>
      <c r="I137" t="s">
        <v>362</v>
      </c>
      <c r="J137" t="s">
        <v>9190</v>
      </c>
      <c r="K137" t="s">
        <v>9191</v>
      </c>
      <c r="L137" t="s">
        <v>9192</v>
      </c>
      <c r="M137" t="s">
        <v>9193</v>
      </c>
      <c r="N137" t="s">
        <v>362</v>
      </c>
      <c r="O137" t="s">
        <v>9194</v>
      </c>
      <c r="P137" t="s">
        <v>9195</v>
      </c>
      <c r="Q137" t="s">
        <v>364</v>
      </c>
    </row>
    <row r="138" spans="1:17">
      <c r="A138" s="30" t="s">
        <v>365</v>
      </c>
      <c r="B138" t="s">
        <v>5963</v>
      </c>
      <c r="C138" t="s">
        <v>369</v>
      </c>
      <c r="D138" t="s">
        <v>370</v>
      </c>
      <c r="E138" t="s">
        <v>369</v>
      </c>
      <c r="F138" t="s">
        <v>370</v>
      </c>
      <c r="G138" t="s">
        <v>368</v>
      </c>
      <c r="H138" t="s">
        <v>369</v>
      </c>
      <c r="I138" t="s">
        <v>370</v>
      </c>
      <c r="J138" t="s">
        <v>369</v>
      </c>
      <c r="K138" t="s">
        <v>370</v>
      </c>
      <c r="L138" t="s">
        <v>369</v>
      </c>
      <c r="M138" t="s">
        <v>9196</v>
      </c>
      <c r="N138" t="s">
        <v>9197</v>
      </c>
    </row>
    <row r="139" spans="1:17">
      <c r="A139" s="30"/>
    </row>
    <row r="140" spans="1:17">
      <c r="A140" s="30" t="s">
        <v>6188</v>
      </c>
      <c r="B140" t="s">
        <v>6214</v>
      </c>
      <c r="C140" t="s">
        <v>9198</v>
      </c>
      <c r="D140" t="s">
        <v>9198</v>
      </c>
      <c r="E140" t="s">
        <v>9198</v>
      </c>
      <c r="F140" t="s">
        <v>9198</v>
      </c>
      <c r="G140" t="s">
        <v>9198</v>
      </c>
      <c r="H140" t="s">
        <v>9198</v>
      </c>
      <c r="J140" t="s">
        <v>9198</v>
      </c>
      <c r="K140" t="s">
        <v>9198</v>
      </c>
      <c r="L140" t="s">
        <v>9198</v>
      </c>
      <c r="N140" t="s">
        <v>9198</v>
      </c>
      <c r="O140" t="s">
        <v>9198</v>
      </c>
      <c r="P140" t="s">
        <v>9275</v>
      </c>
      <c r="Q140" t="s">
        <v>5967</v>
      </c>
    </row>
    <row r="141" spans="1:17">
      <c r="A141" s="30"/>
    </row>
    <row r="142" spans="1:17">
      <c r="A142" s="30" t="s">
        <v>6188</v>
      </c>
      <c r="B142" t="s">
        <v>6216</v>
      </c>
      <c r="C142" t="s">
        <v>9198</v>
      </c>
      <c r="D142" t="s">
        <v>9198</v>
      </c>
      <c r="E142" t="s">
        <v>9198</v>
      </c>
      <c r="F142" t="s">
        <v>9198</v>
      </c>
      <c r="G142" t="s">
        <v>9198</v>
      </c>
      <c r="H142" t="s">
        <v>9198</v>
      </c>
      <c r="J142" t="s">
        <v>9198</v>
      </c>
      <c r="K142" t="s">
        <v>9198</v>
      </c>
      <c r="L142" t="s">
        <v>9198</v>
      </c>
      <c r="N142" t="s">
        <v>9198</v>
      </c>
      <c r="O142" t="s">
        <v>9198</v>
      </c>
      <c r="P142" t="s">
        <v>9276</v>
      </c>
      <c r="Q142" t="s">
        <v>5967</v>
      </c>
    </row>
    <row r="143" spans="1:17">
      <c r="A143" s="30"/>
    </row>
    <row r="144" spans="1:17">
      <c r="A144" s="30" t="s">
        <v>6188</v>
      </c>
      <c r="B144" t="s">
        <v>6218</v>
      </c>
      <c r="C144" t="s">
        <v>9198</v>
      </c>
      <c r="D144" t="s">
        <v>9198</v>
      </c>
      <c r="E144" t="s">
        <v>9198</v>
      </c>
      <c r="F144" t="s">
        <v>9198</v>
      </c>
      <c r="G144" t="s">
        <v>9198</v>
      </c>
      <c r="H144" t="s">
        <v>9198</v>
      </c>
      <c r="J144" t="s">
        <v>9198</v>
      </c>
      <c r="K144" t="s">
        <v>9198</v>
      </c>
      <c r="L144" t="s">
        <v>9198</v>
      </c>
      <c r="N144" t="s">
        <v>9198</v>
      </c>
      <c r="O144" t="s">
        <v>9198</v>
      </c>
      <c r="P144" t="s">
        <v>9277</v>
      </c>
      <c r="Q144" t="s">
        <v>5967</v>
      </c>
    </row>
    <row r="145" spans="1:17">
      <c r="A145" s="30"/>
    </row>
    <row r="146" spans="1:17">
      <c r="A146" s="30" t="s">
        <v>6188</v>
      </c>
      <c r="B146" t="s">
        <v>9278</v>
      </c>
      <c r="C146" t="s">
        <v>9198</v>
      </c>
      <c r="D146" t="s">
        <v>9198</v>
      </c>
      <c r="E146" t="s">
        <v>9198</v>
      </c>
      <c r="F146" t="s">
        <v>9198</v>
      </c>
      <c r="G146" t="s">
        <v>9198</v>
      </c>
      <c r="H146" t="s">
        <v>9198</v>
      </c>
      <c r="J146" t="s">
        <v>9198</v>
      </c>
      <c r="K146" t="s">
        <v>9198</v>
      </c>
      <c r="L146" t="s">
        <v>9198</v>
      </c>
      <c r="N146" t="s">
        <v>9198</v>
      </c>
      <c r="O146" t="s">
        <v>9198</v>
      </c>
      <c r="P146" t="s">
        <v>9279</v>
      </c>
      <c r="Q146" t="s">
        <v>5967</v>
      </c>
    </row>
    <row r="147" spans="1:17">
      <c r="A147" s="30"/>
    </row>
    <row r="148" spans="1:17">
      <c r="A148" s="30" t="s">
        <v>6188</v>
      </c>
      <c r="B148" t="s">
        <v>6224</v>
      </c>
      <c r="C148" t="s">
        <v>9198</v>
      </c>
      <c r="D148" t="s">
        <v>9198</v>
      </c>
      <c r="E148" t="s">
        <v>9198</v>
      </c>
      <c r="F148" t="s">
        <v>9198</v>
      </c>
      <c r="G148" t="s">
        <v>9198</v>
      </c>
      <c r="H148" t="s">
        <v>9198</v>
      </c>
      <c r="J148" t="s">
        <v>9198</v>
      </c>
      <c r="K148" t="s">
        <v>9198</v>
      </c>
      <c r="L148" t="s">
        <v>9198</v>
      </c>
      <c r="N148" t="s">
        <v>9198</v>
      </c>
      <c r="O148" t="s">
        <v>9198</v>
      </c>
      <c r="P148" t="s">
        <v>9280</v>
      </c>
      <c r="Q148" t="s">
        <v>5967</v>
      </c>
    </row>
    <row r="149" spans="1:17">
      <c r="A149" s="30"/>
    </row>
    <row r="150" spans="1:17">
      <c r="A150" s="30" t="s">
        <v>6188</v>
      </c>
      <c r="B150" t="s">
        <v>6226</v>
      </c>
      <c r="C150" t="s">
        <v>9198</v>
      </c>
      <c r="D150" t="s">
        <v>9198</v>
      </c>
      <c r="E150" t="s">
        <v>9198</v>
      </c>
      <c r="F150" t="s">
        <v>9198</v>
      </c>
      <c r="G150" t="s">
        <v>9198</v>
      </c>
      <c r="H150" t="s">
        <v>9198</v>
      </c>
      <c r="J150" t="s">
        <v>9198</v>
      </c>
      <c r="K150" t="s">
        <v>9198</v>
      </c>
      <c r="L150" t="s">
        <v>9198</v>
      </c>
      <c r="N150" t="s">
        <v>9198</v>
      </c>
      <c r="O150" t="s">
        <v>9198</v>
      </c>
      <c r="P150" t="s">
        <v>9208</v>
      </c>
      <c r="Q150" t="s">
        <v>377</v>
      </c>
    </row>
    <row r="151" spans="1:17">
      <c r="A151" s="30"/>
    </row>
    <row r="152" spans="1:17">
      <c r="A152" s="30" t="s">
        <v>6188</v>
      </c>
      <c r="B152" t="s">
        <v>6228</v>
      </c>
      <c r="C152" t="s">
        <v>9281</v>
      </c>
      <c r="D152" t="s">
        <v>9282</v>
      </c>
      <c r="E152" t="s">
        <v>9198</v>
      </c>
      <c r="F152" t="s">
        <v>9198</v>
      </c>
      <c r="G152" t="s">
        <v>9198</v>
      </c>
      <c r="H152" t="s">
        <v>9198</v>
      </c>
      <c r="J152" t="s">
        <v>9198</v>
      </c>
      <c r="K152" t="s">
        <v>9198</v>
      </c>
      <c r="L152" t="s">
        <v>9198</v>
      </c>
      <c r="N152" t="s">
        <v>9198</v>
      </c>
      <c r="O152" t="s">
        <v>9281</v>
      </c>
      <c r="P152" t="s">
        <v>9283</v>
      </c>
      <c r="Q152" t="s">
        <v>5967</v>
      </c>
    </row>
    <row r="153" spans="1:17">
      <c r="A153" s="30"/>
    </row>
    <row r="154" spans="1:17">
      <c r="A154" s="30" t="s">
        <v>6188</v>
      </c>
      <c r="B154" t="s">
        <v>6230</v>
      </c>
      <c r="C154" t="s">
        <v>9198</v>
      </c>
      <c r="D154" t="s">
        <v>9198</v>
      </c>
      <c r="E154" t="s">
        <v>9198</v>
      </c>
      <c r="F154" t="s">
        <v>9198</v>
      </c>
      <c r="G154" t="s">
        <v>9198</v>
      </c>
      <c r="H154" t="s">
        <v>9198</v>
      </c>
      <c r="J154" t="s">
        <v>9198</v>
      </c>
      <c r="K154" t="s">
        <v>9198</v>
      </c>
      <c r="L154" t="s">
        <v>9198</v>
      </c>
      <c r="N154" t="s">
        <v>9198</v>
      </c>
      <c r="O154" t="s">
        <v>9198</v>
      </c>
      <c r="P154" t="s">
        <v>9208</v>
      </c>
      <c r="Q154" t="s">
        <v>5967</v>
      </c>
    </row>
    <row r="155" spans="1:17">
      <c r="A155" s="30"/>
    </row>
    <row r="156" spans="1:17">
      <c r="A156" s="30" t="s">
        <v>6188</v>
      </c>
      <c r="B156" t="s">
        <v>6232</v>
      </c>
      <c r="C156" t="s">
        <v>9198</v>
      </c>
      <c r="D156" t="s">
        <v>9198</v>
      </c>
      <c r="E156" t="s">
        <v>9198</v>
      </c>
      <c r="F156" t="s">
        <v>9198</v>
      </c>
      <c r="G156" t="s">
        <v>9198</v>
      </c>
      <c r="H156" t="s">
        <v>9198</v>
      </c>
      <c r="J156" t="s">
        <v>9198</v>
      </c>
      <c r="K156" t="s">
        <v>9198</v>
      </c>
      <c r="L156" t="s">
        <v>9198</v>
      </c>
      <c r="N156" t="s">
        <v>9198</v>
      </c>
      <c r="O156" t="s">
        <v>9198</v>
      </c>
      <c r="P156" t="s">
        <v>9284</v>
      </c>
      <c r="Q156" t="s">
        <v>5967</v>
      </c>
    </row>
    <row r="157" spans="1:17">
      <c r="A157" s="30"/>
    </row>
    <row r="158" spans="1:17">
      <c r="A158" s="30" t="s">
        <v>6188</v>
      </c>
      <c r="B158" t="s">
        <v>6234</v>
      </c>
      <c r="C158" t="s">
        <v>9198</v>
      </c>
      <c r="D158" t="s">
        <v>9198</v>
      </c>
      <c r="E158" t="s">
        <v>9198</v>
      </c>
      <c r="F158" t="s">
        <v>9198</v>
      </c>
      <c r="G158" t="s">
        <v>9198</v>
      </c>
      <c r="H158" t="s">
        <v>9198</v>
      </c>
      <c r="J158" t="s">
        <v>9198</v>
      </c>
      <c r="K158" t="s">
        <v>9198</v>
      </c>
      <c r="L158" t="s">
        <v>9198</v>
      </c>
      <c r="N158" t="s">
        <v>9198</v>
      </c>
      <c r="O158" t="s">
        <v>9198</v>
      </c>
      <c r="P158" t="s">
        <v>9285</v>
      </c>
      <c r="Q158" t="s">
        <v>5967</v>
      </c>
    </row>
    <row r="159" spans="1:17">
      <c r="A159" s="30"/>
    </row>
    <row r="160" spans="1:17">
      <c r="A160" s="30" t="s">
        <v>6188</v>
      </c>
      <c r="B160" t="s">
        <v>6236</v>
      </c>
      <c r="C160" t="s">
        <v>9198</v>
      </c>
      <c r="D160" t="s">
        <v>9198</v>
      </c>
      <c r="E160" t="s">
        <v>9198</v>
      </c>
      <c r="F160" t="s">
        <v>9198</v>
      </c>
      <c r="G160" t="s">
        <v>9198</v>
      </c>
      <c r="H160" t="s">
        <v>9198</v>
      </c>
      <c r="J160" t="s">
        <v>9198</v>
      </c>
      <c r="K160" t="s">
        <v>9198</v>
      </c>
      <c r="L160" t="s">
        <v>9198</v>
      </c>
      <c r="N160" t="s">
        <v>9198</v>
      </c>
      <c r="O160" t="s">
        <v>9198</v>
      </c>
      <c r="P160" t="s">
        <v>9286</v>
      </c>
      <c r="Q160" t="s">
        <v>5967</v>
      </c>
    </row>
    <row r="161" spans="1:16">
      <c r="A161" s="30"/>
    </row>
    <row r="162" spans="1:16">
      <c r="A162" s="30" t="s">
        <v>6188</v>
      </c>
      <c r="B162" t="s">
        <v>6240</v>
      </c>
      <c r="C162" t="s">
        <v>9198</v>
      </c>
      <c r="D162" t="s">
        <v>9198</v>
      </c>
      <c r="E162" t="s">
        <v>9198</v>
      </c>
      <c r="F162" t="s">
        <v>9198</v>
      </c>
      <c r="G162" t="s">
        <v>9198</v>
      </c>
      <c r="H162" t="s">
        <v>9198</v>
      </c>
      <c r="J162" t="s">
        <v>9198</v>
      </c>
      <c r="K162" t="s">
        <v>9198</v>
      </c>
      <c r="L162" t="s">
        <v>9198</v>
      </c>
      <c r="N162" t="s">
        <v>9198</v>
      </c>
      <c r="O162" t="s">
        <v>9198</v>
      </c>
      <c r="P162" t="s">
        <v>9287</v>
      </c>
    </row>
    <row r="163" spans="1:16">
      <c r="A163" s="30"/>
    </row>
    <row r="164" spans="1:16">
      <c r="A164" s="30" t="s">
        <v>6188</v>
      </c>
      <c r="B164" t="s">
        <v>6242</v>
      </c>
      <c r="C164" t="s">
        <v>9198</v>
      </c>
      <c r="D164" t="s">
        <v>9198</v>
      </c>
      <c r="E164" t="s">
        <v>9198</v>
      </c>
      <c r="F164" t="s">
        <v>9198</v>
      </c>
      <c r="G164" t="s">
        <v>9198</v>
      </c>
      <c r="H164" t="s">
        <v>9198</v>
      </c>
      <c r="J164" t="s">
        <v>9198</v>
      </c>
      <c r="K164" t="s">
        <v>9198</v>
      </c>
      <c r="L164" t="s">
        <v>9198</v>
      </c>
      <c r="N164" t="s">
        <v>9198</v>
      </c>
      <c r="O164" t="s">
        <v>9198</v>
      </c>
      <c r="P164" t="s">
        <v>9288</v>
      </c>
    </row>
    <row r="165" spans="1:16">
      <c r="A165" s="30"/>
    </row>
    <row r="166" spans="1:16">
      <c r="A166" s="30" t="s">
        <v>6188</v>
      </c>
      <c r="B166" t="s">
        <v>6244</v>
      </c>
      <c r="C166" t="s">
        <v>9198</v>
      </c>
      <c r="D166" t="s">
        <v>9198</v>
      </c>
      <c r="E166" t="s">
        <v>9198</v>
      </c>
      <c r="F166" t="s">
        <v>9198</v>
      </c>
      <c r="G166" t="s">
        <v>9198</v>
      </c>
      <c r="H166" t="s">
        <v>9198</v>
      </c>
      <c r="J166" t="s">
        <v>9198</v>
      </c>
      <c r="K166" t="s">
        <v>9198</v>
      </c>
      <c r="L166" t="s">
        <v>9198</v>
      </c>
      <c r="N166" t="s">
        <v>9198</v>
      </c>
      <c r="O166" t="s">
        <v>9198</v>
      </c>
      <c r="P166" t="s">
        <v>9289</v>
      </c>
    </row>
    <row r="167" spans="1:16">
      <c r="A167" s="30"/>
    </row>
    <row r="168" spans="1:16">
      <c r="A168" s="30" t="s">
        <v>6188</v>
      </c>
      <c r="B168" t="s">
        <v>9290</v>
      </c>
      <c r="C168" t="s">
        <v>9198</v>
      </c>
      <c r="D168" t="s">
        <v>9198</v>
      </c>
      <c r="E168" t="s">
        <v>9198</v>
      </c>
      <c r="F168" t="s">
        <v>9198</v>
      </c>
      <c r="G168" t="s">
        <v>9198</v>
      </c>
      <c r="H168" t="s">
        <v>9198</v>
      </c>
      <c r="J168" t="s">
        <v>9198</v>
      </c>
      <c r="K168" t="s">
        <v>9198</v>
      </c>
      <c r="L168" t="s">
        <v>9198</v>
      </c>
      <c r="N168" t="s">
        <v>9198</v>
      </c>
      <c r="O168" t="s">
        <v>9198</v>
      </c>
      <c r="P168" t="s">
        <v>9291</v>
      </c>
    </row>
    <row r="169" spans="1:16">
      <c r="A169" s="30"/>
    </row>
    <row r="170" spans="1:16">
      <c r="A170" s="30" t="s">
        <v>6188</v>
      </c>
      <c r="B170" t="s">
        <v>9292</v>
      </c>
      <c r="C170" t="s">
        <v>9198</v>
      </c>
      <c r="D170" t="s">
        <v>9198</v>
      </c>
      <c r="E170" t="s">
        <v>9198</v>
      </c>
      <c r="F170" t="s">
        <v>9198</v>
      </c>
      <c r="G170" t="s">
        <v>9198</v>
      </c>
      <c r="H170" t="s">
        <v>9198</v>
      </c>
      <c r="J170" t="s">
        <v>9198</v>
      </c>
      <c r="K170" t="s">
        <v>9198</v>
      </c>
      <c r="L170" t="s">
        <v>9198</v>
      </c>
      <c r="N170" t="s">
        <v>9198</v>
      </c>
      <c r="O170" t="s">
        <v>9198</v>
      </c>
      <c r="P170" t="s">
        <v>9293</v>
      </c>
    </row>
    <row r="171" spans="1:16">
      <c r="A171" s="30"/>
    </row>
    <row r="172" spans="1:16">
      <c r="A172" s="30" t="s">
        <v>6188</v>
      </c>
      <c r="B172" t="s">
        <v>9294</v>
      </c>
      <c r="C172" t="s">
        <v>9198</v>
      </c>
      <c r="D172" t="s">
        <v>9198</v>
      </c>
      <c r="E172" t="s">
        <v>9198</v>
      </c>
      <c r="F172" t="s">
        <v>9198</v>
      </c>
      <c r="G172" t="s">
        <v>9198</v>
      </c>
      <c r="H172" t="s">
        <v>9198</v>
      </c>
      <c r="J172" t="s">
        <v>9198</v>
      </c>
      <c r="K172" t="s">
        <v>9198</v>
      </c>
      <c r="L172" t="s">
        <v>9198</v>
      </c>
      <c r="N172" t="s">
        <v>9198</v>
      </c>
      <c r="O172" t="s">
        <v>9198</v>
      </c>
      <c r="P172" t="s">
        <v>9295</v>
      </c>
    </row>
    <row r="173" spans="1:16">
      <c r="A173" s="30"/>
    </row>
    <row r="174" spans="1:16">
      <c r="A174" s="30" t="s">
        <v>6188</v>
      </c>
      <c r="B174" t="s">
        <v>9296</v>
      </c>
      <c r="C174" t="s">
        <v>9198</v>
      </c>
      <c r="D174" t="s">
        <v>9198</v>
      </c>
      <c r="E174" t="s">
        <v>9198</v>
      </c>
      <c r="F174" t="s">
        <v>9198</v>
      </c>
      <c r="G174" t="s">
        <v>9198</v>
      </c>
      <c r="H174" t="s">
        <v>9198</v>
      </c>
      <c r="J174" t="s">
        <v>9198</v>
      </c>
      <c r="K174" t="s">
        <v>9198</v>
      </c>
      <c r="L174" t="s">
        <v>9198</v>
      </c>
      <c r="N174" t="s">
        <v>9198</v>
      </c>
      <c r="O174" t="s">
        <v>9198</v>
      </c>
      <c r="P174" t="s">
        <v>9274</v>
      </c>
    </row>
    <row r="175" spans="1:16">
      <c r="A175" s="30"/>
    </row>
    <row r="176" spans="1:16">
      <c r="A176" s="30" t="s">
        <v>6188</v>
      </c>
      <c r="B176" t="s">
        <v>9297</v>
      </c>
      <c r="C176" t="s">
        <v>9198</v>
      </c>
      <c r="D176" t="s">
        <v>9198</v>
      </c>
      <c r="E176" t="s">
        <v>9198</v>
      </c>
      <c r="F176" t="s">
        <v>9198</v>
      </c>
      <c r="G176" t="s">
        <v>9198</v>
      </c>
      <c r="H176" t="s">
        <v>9198</v>
      </c>
      <c r="J176" t="s">
        <v>9198</v>
      </c>
      <c r="K176" t="s">
        <v>9198</v>
      </c>
      <c r="L176" t="s">
        <v>9198</v>
      </c>
      <c r="N176" t="s">
        <v>9198</v>
      </c>
      <c r="O176" t="s">
        <v>9198</v>
      </c>
      <c r="P176" t="s">
        <v>9298</v>
      </c>
    </row>
    <row r="177" spans="1:17">
      <c r="A177" s="30"/>
    </row>
    <row r="178" spans="1:17">
      <c r="A178" s="30" t="s">
        <v>6188</v>
      </c>
      <c r="B178" t="s">
        <v>9299</v>
      </c>
      <c r="C178" t="s">
        <v>9198</v>
      </c>
      <c r="D178" t="s">
        <v>9198</v>
      </c>
      <c r="E178" t="s">
        <v>9198</v>
      </c>
      <c r="F178" t="s">
        <v>9198</v>
      </c>
      <c r="G178" t="s">
        <v>9198</v>
      </c>
      <c r="H178" t="s">
        <v>9198</v>
      </c>
      <c r="J178" t="s">
        <v>9198</v>
      </c>
      <c r="K178" t="s">
        <v>9198</v>
      </c>
      <c r="L178" t="s">
        <v>9198</v>
      </c>
      <c r="N178" t="s">
        <v>9198</v>
      </c>
      <c r="O178" t="s">
        <v>9198</v>
      </c>
      <c r="P178" t="s">
        <v>9286</v>
      </c>
    </row>
    <row r="179" spans="1:17">
      <c r="A179" s="30"/>
    </row>
    <row r="180" spans="1:17">
      <c r="A180" s="30" t="s">
        <v>6188</v>
      </c>
      <c r="B180" t="s">
        <v>9300</v>
      </c>
      <c r="C180" t="s">
        <v>9198</v>
      </c>
      <c r="D180" t="s">
        <v>9198</v>
      </c>
      <c r="E180" t="s">
        <v>9198</v>
      </c>
      <c r="F180" t="s">
        <v>9198</v>
      </c>
      <c r="G180" t="s">
        <v>9198</v>
      </c>
      <c r="H180" t="s">
        <v>9198</v>
      </c>
      <c r="J180" t="s">
        <v>9198</v>
      </c>
      <c r="K180" t="s">
        <v>9198</v>
      </c>
      <c r="L180" t="s">
        <v>9198</v>
      </c>
      <c r="N180" t="s">
        <v>9198</v>
      </c>
      <c r="O180" t="s">
        <v>9198</v>
      </c>
      <c r="P180" t="s">
        <v>9301</v>
      </c>
    </row>
    <row r="181" spans="1:17">
      <c r="A181" s="30"/>
    </row>
    <row r="182" spans="1:17">
      <c r="A182" s="30" t="s">
        <v>6188</v>
      </c>
      <c r="B182" t="s">
        <v>9302</v>
      </c>
      <c r="C182" t="s">
        <v>9198</v>
      </c>
      <c r="D182" t="s">
        <v>9198</v>
      </c>
      <c r="E182" t="s">
        <v>9198</v>
      </c>
      <c r="F182" t="s">
        <v>9198</v>
      </c>
      <c r="G182" t="s">
        <v>9198</v>
      </c>
      <c r="H182" t="s">
        <v>9198</v>
      </c>
      <c r="J182" t="s">
        <v>9198</v>
      </c>
      <c r="K182" t="s">
        <v>9198</v>
      </c>
      <c r="L182" t="s">
        <v>9198</v>
      </c>
      <c r="N182" t="s">
        <v>9198</v>
      </c>
      <c r="O182" t="s">
        <v>9198</v>
      </c>
      <c r="P182" t="s">
        <v>9301</v>
      </c>
    </row>
    <row r="183" spans="1:17">
      <c r="A183" s="30"/>
    </row>
    <row r="184" spans="1:17">
      <c r="A184" s="30" t="s">
        <v>5968</v>
      </c>
      <c r="B184" t="s">
        <v>9201</v>
      </c>
      <c r="C184" t="s">
        <v>390</v>
      </c>
      <c r="D184" t="s">
        <v>385</v>
      </c>
      <c r="E184" t="s">
        <v>390</v>
      </c>
      <c r="F184" t="s">
        <v>390</v>
      </c>
      <c r="G184" t="s">
        <v>391</v>
      </c>
      <c r="H184" t="s">
        <v>9202</v>
      </c>
      <c r="I184" t="s">
        <v>9203</v>
      </c>
      <c r="J184" t="s">
        <v>385</v>
      </c>
      <c r="K184" t="s">
        <v>9204</v>
      </c>
      <c r="L184" t="s">
        <v>9204</v>
      </c>
      <c r="M184" t="s">
        <v>9205</v>
      </c>
      <c r="N184" t="s">
        <v>9203</v>
      </c>
      <c r="O184" t="s">
        <v>9206</v>
      </c>
      <c r="P184" t="s">
        <v>9206</v>
      </c>
      <c r="Q184" t="s">
        <v>396</v>
      </c>
    </row>
    <row r="185" spans="1:17">
      <c r="A185" s="30" t="s">
        <v>6188</v>
      </c>
      <c r="C185" t="s">
        <v>9281</v>
      </c>
      <c r="D185" t="s">
        <v>9282</v>
      </c>
      <c r="E185" t="s">
        <v>9198</v>
      </c>
      <c r="F185" t="s">
        <v>9198</v>
      </c>
      <c r="G185" t="s">
        <v>9198</v>
      </c>
      <c r="H185" t="s">
        <v>9198</v>
      </c>
      <c r="J185" t="s">
        <v>9198</v>
      </c>
      <c r="K185" t="s">
        <v>9198</v>
      </c>
      <c r="L185" t="s">
        <v>9198</v>
      </c>
      <c r="N185" t="s">
        <v>9198</v>
      </c>
      <c r="O185" t="s">
        <v>9281</v>
      </c>
      <c r="P185" t="s">
        <v>9303</v>
      </c>
    </row>
    <row r="186" spans="1:17">
      <c r="A186" s="30"/>
    </row>
    <row r="187" spans="1:17">
      <c r="A187" s="30" t="s">
        <v>5968</v>
      </c>
      <c r="B187" t="s">
        <v>9201</v>
      </c>
      <c r="C187" t="s">
        <v>390</v>
      </c>
      <c r="D187" t="s">
        <v>385</v>
      </c>
      <c r="E187" t="s">
        <v>390</v>
      </c>
      <c r="F187" t="s">
        <v>390</v>
      </c>
      <c r="G187" t="s">
        <v>391</v>
      </c>
      <c r="H187" t="s">
        <v>9202</v>
      </c>
      <c r="I187" t="s">
        <v>9203</v>
      </c>
      <c r="J187" t="s">
        <v>385</v>
      </c>
      <c r="K187" t="s">
        <v>9204</v>
      </c>
      <c r="L187" t="s">
        <v>9204</v>
      </c>
      <c r="M187" t="s">
        <v>9205</v>
      </c>
      <c r="N187" t="s">
        <v>9203</v>
      </c>
      <c r="O187" t="s">
        <v>9206</v>
      </c>
      <c r="P187" t="s">
        <v>9206</v>
      </c>
      <c r="Q187" t="s">
        <v>396</v>
      </c>
    </row>
    <row r="188" spans="1:17">
      <c r="A188" s="30" t="s">
        <v>6298</v>
      </c>
      <c r="B188" t="s">
        <v>6299</v>
      </c>
      <c r="C188" t="s">
        <v>9198</v>
      </c>
      <c r="D188" t="s">
        <v>9198</v>
      </c>
      <c r="E188" t="s">
        <v>9198</v>
      </c>
      <c r="F188" t="s">
        <v>9198</v>
      </c>
      <c r="G188" t="s">
        <v>9198</v>
      </c>
      <c r="H188" t="s">
        <v>9198</v>
      </c>
      <c r="J188" t="s">
        <v>9209</v>
      </c>
      <c r="K188" t="s">
        <v>9304</v>
      </c>
      <c r="L188" t="s">
        <v>9198</v>
      </c>
      <c r="N188" t="s">
        <v>9198</v>
      </c>
      <c r="O188" t="s">
        <v>9209</v>
      </c>
      <c r="P188" t="s">
        <v>9304</v>
      </c>
      <c r="Q188" t="s">
        <v>377</v>
      </c>
    </row>
    <row r="189" spans="1:17">
      <c r="A189" s="30"/>
    </row>
    <row r="190" spans="1:17">
      <c r="A190" s="30" t="s">
        <v>6298</v>
      </c>
      <c r="B190" t="s">
        <v>6301</v>
      </c>
      <c r="C190" t="s">
        <v>9198</v>
      </c>
      <c r="D190" t="s">
        <v>9198</v>
      </c>
      <c r="E190" t="s">
        <v>9198</v>
      </c>
      <c r="F190" t="s">
        <v>9198</v>
      </c>
      <c r="G190" t="s">
        <v>9198</v>
      </c>
      <c r="H190" t="s">
        <v>9198</v>
      </c>
      <c r="J190" t="s">
        <v>9209</v>
      </c>
      <c r="K190" t="s">
        <v>9305</v>
      </c>
      <c r="L190" t="s">
        <v>9198</v>
      </c>
      <c r="N190" t="s">
        <v>9198</v>
      </c>
      <c r="O190" t="s">
        <v>9209</v>
      </c>
      <c r="P190" t="s">
        <v>9305</v>
      </c>
      <c r="Q190" t="s">
        <v>377</v>
      </c>
    </row>
    <row r="191" spans="1:17">
      <c r="A191" s="30"/>
    </row>
    <row r="192" spans="1:17">
      <c r="A192" s="30" t="s">
        <v>6298</v>
      </c>
      <c r="B192" t="s">
        <v>6304</v>
      </c>
      <c r="C192" t="s">
        <v>9198</v>
      </c>
      <c r="D192" t="s">
        <v>9198</v>
      </c>
      <c r="E192" t="s">
        <v>9198</v>
      </c>
      <c r="F192" t="s">
        <v>9198</v>
      </c>
      <c r="G192" t="s">
        <v>9198</v>
      </c>
      <c r="H192" t="s">
        <v>9198</v>
      </c>
      <c r="J192" t="s">
        <v>9223</v>
      </c>
      <c r="K192" t="s">
        <v>9306</v>
      </c>
      <c r="L192" t="s">
        <v>9198</v>
      </c>
      <c r="N192" t="s">
        <v>9198</v>
      </c>
      <c r="O192" t="s">
        <v>9223</v>
      </c>
      <c r="P192" t="s">
        <v>9306</v>
      </c>
      <c r="Q192" t="s">
        <v>377</v>
      </c>
    </row>
    <row r="193" spans="1:17">
      <c r="A193" s="30"/>
    </row>
    <row r="194" spans="1:17">
      <c r="A194" s="30" t="s">
        <v>6298</v>
      </c>
      <c r="B194" t="s">
        <v>6309</v>
      </c>
      <c r="C194" t="s">
        <v>9198</v>
      </c>
      <c r="D194" t="s">
        <v>9198</v>
      </c>
      <c r="E194" t="s">
        <v>9198</v>
      </c>
      <c r="F194" t="s">
        <v>9198</v>
      </c>
      <c r="G194" t="s">
        <v>9198</v>
      </c>
      <c r="H194" t="s">
        <v>9198</v>
      </c>
      <c r="J194" t="s">
        <v>9209</v>
      </c>
      <c r="K194" t="s">
        <v>9304</v>
      </c>
      <c r="L194" t="s">
        <v>9198</v>
      </c>
      <c r="N194" t="s">
        <v>9198</v>
      </c>
      <c r="O194" t="s">
        <v>9209</v>
      </c>
      <c r="P194" t="s">
        <v>9304</v>
      </c>
      <c r="Q194" t="s">
        <v>377</v>
      </c>
    </row>
    <row r="195" spans="1:17">
      <c r="A195" s="30"/>
    </row>
    <row r="196" spans="1:17">
      <c r="A196" s="30" t="s">
        <v>6298</v>
      </c>
      <c r="B196" t="s">
        <v>6312</v>
      </c>
      <c r="C196" t="s">
        <v>9198</v>
      </c>
      <c r="D196" t="s">
        <v>9198</v>
      </c>
      <c r="E196" t="s">
        <v>9198</v>
      </c>
      <c r="F196" t="s">
        <v>9198</v>
      </c>
      <c r="G196" t="s">
        <v>9198</v>
      </c>
      <c r="H196" t="s">
        <v>9198</v>
      </c>
      <c r="J196" t="s">
        <v>9209</v>
      </c>
      <c r="K196" t="s">
        <v>9307</v>
      </c>
      <c r="L196" t="s">
        <v>9198</v>
      </c>
      <c r="N196" t="s">
        <v>9198</v>
      </c>
      <c r="O196" t="s">
        <v>9209</v>
      </c>
      <c r="P196" t="s">
        <v>9307</v>
      </c>
      <c r="Q196" t="s">
        <v>377</v>
      </c>
    </row>
    <row r="197" spans="1:17">
      <c r="A197" s="30"/>
    </row>
    <row r="198" spans="1:17">
      <c r="A198" s="30" t="s">
        <v>6298</v>
      </c>
      <c r="B198" t="s">
        <v>6314</v>
      </c>
      <c r="C198" t="s">
        <v>9198</v>
      </c>
      <c r="D198" t="s">
        <v>9198</v>
      </c>
      <c r="E198" t="s">
        <v>9198</v>
      </c>
      <c r="F198" t="s">
        <v>9198</v>
      </c>
      <c r="G198" t="s">
        <v>9198</v>
      </c>
      <c r="H198" t="s">
        <v>9198</v>
      </c>
      <c r="J198" t="s">
        <v>9223</v>
      </c>
      <c r="K198" t="s">
        <v>9308</v>
      </c>
      <c r="L198" t="s">
        <v>9198</v>
      </c>
      <c r="N198" t="s">
        <v>9198</v>
      </c>
      <c r="O198" t="s">
        <v>9223</v>
      </c>
      <c r="P198" t="s">
        <v>9308</v>
      </c>
      <c r="Q198" t="s">
        <v>377</v>
      </c>
    </row>
    <row r="199" spans="1:17">
      <c r="A199" s="30"/>
    </row>
    <row r="200" spans="1:17">
      <c r="A200" s="30" t="s">
        <v>5950</v>
      </c>
      <c r="B200" t="s">
        <v>9172</v>
      </c>
      <c r="C200" t="s">
        <v>9173</v>
      </c>
      <c r="D200" t="s">
        <v>9174</v>
      </c>
      <c r="F200" t="s">
        <v>336</v>
      </c>
      <c r="G200" t="s">
        <v>9175</v>
      </c>
      <c r="H200" t="s">
        <v>9176</v>
      </c>
      <c r="I200">
        <v>23</v>
      </c>
      <c r="J200" t="s">
        <v>9177</v>
      </c>
      <c r="K200">
        <v>4</v>
      </c>
    </row>
    <row r="201" spans="1:17">
      <c r="A201" s="30"/>
      <c r="F201" t="s">
        <v>340</v>
      </c>
      <c r="G201" t="s">
        <v>341</v>
      </c>
      <c r="K201" t="s">
        <v>342</v>
      </c>
      <c r="L201" t="s">
        <v>343</v>
      </c>
      <c r="O201" t="s">
        <v>9178</v>
      </c>
      <c r="P201" t="s">
        <v>9179</v>
      </c>
    </row>
    <row r="202" spans="1:17">
      <c r="A202" s="30"/>
      <c r="C202" t="s">
        <v>9180</v>
      </c>
      <c r="D202" t="s">
        <v>346</v>
      </c>
      <c r="E202" t="s">
        <v>347</v>
      </c>
      <c r="F202" t="s">
        <v>347</v>
      </c>
      <c r="G202" t="s">
        <v>348</v>
      </c>
      <c r="H202" t="s">
        <v>9181</v>
      </c>
      <c r="I202" t="s">
        <v>9182</v>
      </c>
      <c r="J202" t="s">
        <v>9183</v>
      </c>
      <c r="K202" t="s">
        <v>9180</v>
      </c>
      <c r="L202" t="s">
        <v>9180</v>
      </c>
      <c r="M202" t="s">
        <v>9184</v>
      </c>
      <c r="N202" t="s">
        <v>9185</v>
      </c>
      <c r="O202" t="s">
        <v>9182</v>
      </c>
      <c r="P202" t="s">
        <v>9186</v>
      </c>
    </row>
    <row r="203" spans="1:17">
      <c r="A203" s="30"/>
      <c r="C203" t="s">
        <v>9187</v>
      </c>
      <c r="D203" t="s">
        <v>9188</v>
      </c>
      <c r="E203" t="s">
        <v>356</v>
      </c>
      <c r="F203" t="s">
        <v>357</v>
      </c>
      <c r="G203" t="s">
        <v>358</v>
      </c>
      <c r="H203" t="s">
        <v>9189</v>
      </c>
      <c r="I203" t="s">
        <v>362</v>
      </c>
      <c r="J203" t="s">
        <v>9190</v>
      </c>
      <c r="K203" t="s">
        <v>9191</v>
      </c>
      <c r="L203" t="s">
        <v>9192</v>
      </c>
      <c r="M203" t="s">
        <v>9193</v>
      </c>
      <c r="N203" t="s">
        <v>362</v>
      </c>
      <c r="O203" t="s">
        <v>9194</v>
      </c>
      <c r="P203" t="s">
        <v>9195</v>
      </c>
      <c r="Q203" t="s">
        <v>364</v>
      </c>
    </row>
    <row r="204" spans="1:17">
      <c r="A204" s="30" t="s">
        <v>365</v>
      </c>
      <c r="B204" t="s">
        <v>5963</v>
      </c>
      <c r="C204" t="s">
        <v>369</v>
      </c>
      <c r="D204" t="s">
        <v>370</v>
      </c>
      <c r="E204" t="s">
        <v>369</v>
      </c>
      <c r="F204" t="s">
        <v>370</v>
      </c>
      <c r="G204" t="s">
        <v>368</v>
      </c>
      <c r="H204" t="s">
        <v>369</v>
      </c>
      <c r="I204" t="s">
        <v>370</v>
      </c>
      <c r="J204" t="s">
        <v>369</v>
      </c>
      <c r="K204" t="s">
        <v>370</v>
      </c>
      <c r="L204" t="s">
        <v>369</v>
      </c>
      <c r="M204" t="s">
        <v>9196</v>
      </c>
      <c r="N204" t="s">
        <v>9197</v>
      </c>
    </row>
    <row r="205" spans="1:17">
      <c r="A205" s="30"/>
    </row>
    <row r="206" spans="1:17">
      <c r="A206" s="30"/>
    </row>
    <row r="207" spans="1:17">
      <c r="A207" s="30" t="s">
        <v>6298</v>
      </c>
      <c r="B207" t="s">
        <v>6317</v>
      </c>
      <c r="C207" t="s">
        <v>9198</v>
      </c>
      <c r="D207" t="s">
        <v>9198</v>
      </c>
      <c r="E207" t="s">
        <v>9198</v>
      </c>
      <c r="F207" t="s">
        <v>9198</v>
      </c>
      <c r="G207" t="s">
        <v>9198</v>
      </c>
      <c r="H207" t="s">
        <v>9198</v>
      </c>
      <c r="J207" t="s">
        <v>9209</v>
      </c>
      <c r="K207" t="s">
        <v>9210</v>
      </c>
      <c r="L207" t="s">
        <v>9198</v>
      </c>
      <c r="N207" t="s">
        <v>9198</v>
      </c>
      <c r="O207" t="s">
        <v>9209</v>
      </c>
      <c r="P207" t="s">
        <v>9210</v>
      </c>
      <c r="Q207" t="s">
        <v>377</v>
      </c>
    </row>
    <row r="208" spans="1:17">
      <c r="A208" s="30"/>
    </row>
    <row r="209" spans="1:17">
      <c r="A209" s="30" t="s">
        <v>6298</v>
      </c>
      <c r="B209" t="s">
        <v>6319</v>
      </c>
      <c r="C209" t="s">
        <v>9198</v>
      </c>
      <c r="D209" t="s">
        <v>9198</v>
      </c>
      <c r="E209" t="s">
        <v>9198</v>
      </c>
      <c r="F209" t="s">
        <v>9198</v>
      </c>
      <c r="G209" t="s">
        <v>9198</v>
      </c>
      <c r="H209" t="s">
        <v>9198</v>
      </c>
      <c r="J209" t="s">
        <v>9209</v>
      </c>
      <c r="K209" t="s">
        <v>9307</v>
      </c>
      <c r="L209" t="s">
        <v>9198</v>
      </c>
      <c r="N209" t="s">
        <v>9198</v>
      </c>
      <c r="O209" t="s">
        <v>9209</v>
      </c>
      <c r="P209" t="s">
        <v>9307</v>
      </c>
      <c r="Q209" t="s">
        <v>377</v>
      </c>
    </row>
    <row r="210" spans="1:17">
      <c r="A210" s="30"/>
    </row>
    <row r="211" spans="1:17">
      <c r="A211" s="30" t="s">
        <v>6298</v>
      </c>
      <c r="B211" t="s">
        <v>6322</v>
      </c>
      <c r="C211" t="s">
        <v>9198</v>
      </c>
      <c r="D211" t="s">
        <v>9198</v>
      </c>
      <c r="E211" t="s">
        <v>9198</v>
      </c>
      <c r="F211" t="s">
        <v>9198</v>
      </c>
      <c r="G211" t="s">
        <v>9198</v>
      </c>
      <c r="H211" t="s">
        <v>9198</v>
      </c>
      <c r="J211" t="s">
        <v>9223</v>
      </c>
      <c r="K211" t="s">
        <v>9309</v>
      </c>
      <c r="L211" t="s">
        <v>9198</v>
      </c>
      <c r="N211" t="s">
        <v>9198</v>
      </c>
      <c r="O211" t="s">
        <v>9223</v>
      </c>
      <c r="P211" t="s">
        <v>9309</v>
      </c>
      <c r="Q211" t="s">
        <v>377</v>
      </c>
    </row>
    <row r="212" spans="1:17">
      <c r="A212" s="30"/>
    </row>
    <row r="213" spans="1:17">
      <c r="A213" s="30" t="s">
        <v>6298</v>
      </c>
      <c r="B213" t="s">
        <v>6325</v>
      </c>
      <c r="C213" t="s">
        <v>9198</v>
      </c>
      <c r="D213" t="s">
        <v>9198</v>
      </c>
      <c r="E213" t="s">
        <v>9198</v>
      </c>
      <c r="F213" t="s">
        <v>9198</v>
      </c>
      <c r="G213" t="s">
        <v>9198</v>
      </c>
      <c r="H213" t="s">
        <v>9198</v>
      </c>
      <c r="J213" t="s">
        <v>9223</v>
      </c>
      <c r="K213" t="s">
        <v>9310</v>
      </c>
      <c r="L213" t="s">
        <v>9198</v>
      </c>
      <c r="N213" t="s">
        <v>9198</v>
      </c>
      <c r="O213" t="s">
        <v>9223</v>
      </c>
      <c r="P213" t="s">
        <v>9310</v>
      </c>
      <c r="Q213" t="s">
        <v>377</v>
      </c>
    </row>
    <row r="214" spans="1:17">
      <c r="A214" s="30"/>
    </row>
    <row r="215" spans="1:17">
      <c r="A215" s="30" t="s">
        <v>6298</v>
      </c>
      <c r="B215" t="s">
        <v>6328</v>
      </c>
      <c r="C215" t="s">
        <v>9198</v>
      </c>
      <c r="D215" t="s">
        <v>9198</v>
      </c>
      <c r="E215" t="s">
        <v>9198</v>
      </c>
      <c r="F215" t="s">
        <v>9198</v>
      </c>
      <c r="G215" t="s">
        <v>9198</v>
      </c>
      <c r="H215" t="s">
        <v>9198</v>
      </c>
      <c r="J215" t="s">
        <v>9212</v>
      </c>
      <c r="K215" t="s">
        <v>9311</v>
      </c>
      <c r="L215" t="s">
        <v>9198</v>
      </c>
      <c r="N215" t="s">
        <v>9198</v>
      </c>
      <c r="O215" t="s">
        <v>9212</v>
      </c>
      <c r="P215" t="s">
        <v>9311</v>
      </c>
      <c r="Q215" t="s">
        <v>377</v>
      </c>
    </row>
    <row r="216" spans="1:17">
      <c r="A216" s="30"/>
    </row>
    <row r="217" spans="1:17">
      <c r="A217" s="30" t="s">
        <v>6298</v>
      </c>
      <c r="B217" t="s">
        <v>6330</v>
      </c>
      <c r="C217" t="s">
        <v>9198</v>
      </c>
      <c r="D217" t="s">
        <v>9198</v>
      </c>
      <c r="E217" t="s">
        <v>9198</v>
      </c>
      <c r="F217" t="s">
        <v>9198</v>
      </c>
      <c r="G217" t="s">
        <v>9198</v>
      </c>
      <c r="H217" t="s">
        <v>9198</v>
      </c>
      <c r="J217" t="s">
        <v>9209</v>
      </c>
      <c r="K217" t="s">
        <v>9312</v>
      </c>
      <c r="L217" t="s">
        <v>9198</v>
      </c>
      <c r="N217" t="s">
        <v>9198</v>
      </c>
      <c r="O217" t="s">
        <v>9209</v>
      </c>
      <c r="P217" t="s">
        <v>9312</v>
      </c>
      <c r="Q217" t="s">
        <v>377</v>
      </c>
    </row>
    <row r="218" spans="1:17">
      <c r="A218" s="30"/>
    </row>
    <row r="219" spans="1:17">
      <c r="A219" s="30" t="s">
        <v>6298</v>
      </c>
      <c r="B219" t="s">
        <v>6333</v>
      </c>
      <c r="C219" t="s">
        <v>9198</v>
      </c>
      <c r="D219" t="s">
        <v>9198</v>
      </c>
      <c r="E219" t="s">
        <v>9198</v>
      </c>
      <c r="F219" t="s">
        <v>9198</v>
      </c>
      <c r="G219" t="s">
        <v>9198</v>
      </c>
      <c r="H219" t="s">
        <v>9198</v>
      </c>
      <c r="J219" t="s">
        <v>9223</v>
      </c>
      <c r="K219" t="s">
        <v>9313</v>
      </c>
      <c r="L219" t="s">
        <v>9198</v>
      </c>
      <c r="N219" t="s">
        <v>9198</v>
      </c>
      <c r="O219" t="s">
        <v>9223</v>
      </c>
      <c r="P219" t="s">
        <v>9313</v>
      </c>
      <c r="Q219" t="s">
        <v>377</v>
      </c>
    </row>
    <row r="220" spans="1:17">
      <c r="A220" s="30"/>
    </row>
    <row r="221" spans="1:17">
      <c r="A221" s="30" t="s">
        <v>6298</v>
      </c>
      <c r="B221" t="s">
        <v>6335</v>
      </c>
      <c r="C221" t="s">
        <v>9198</v>
      </c>
      <c r="D221" t="s">
        <v>9198</v>
      </c>
      <c r="E221" t="s">
        <v>9198</v>
      </c>
      <c r="F221" t="s">
        <v>9198</v>
      </c>
      <c r="G221" t="s">
        <v>9198</v>
      </c>
      <c r="H221" t="s">
        <v>9198</v>
      </c>
      <c r="J221" t="s">
        <v>9212</v>
      </c>
      <c r="K221" t="s">
        <v>9314</v>
      </c>
      <c r="L221" t="s">
        <v>9198</v>
      </c>
      <c r="N221" t="s">
        <v>9198</v>
      </c>
      <c r="O221" t="s">
        <v>9212</v>
      </c>
      <c r="P221" t="s">
        <v>9314</v>
      </c>
      <c r="Q221" t="s">
        <v>377</v>
      </c>
    </row>
    <row r="222" spans="1:17">
      <c r="A222" s="30"/>
    </row>
    <row r="223" spans="1:17">
      <c r="A223" s="30" t="s">
        <v>6298</v>
      </c>
      <c r="B223" t="s">
        <v>6337</v>
      </c>
      <c r="C223" t="s">
        <v>9198</v>
      </c>
      <c r="D223" t="s">
        <v>9198</v>
      </c>
      <c r="E223" t="s">
        <v>9198</v>
      </c>
      <c r="F223" t="s">
        <v>9198</v>
      </c>
      <c r="G223" t="s">
        <v>9198</v>
      </c>
      <c r="H223" t="s">
        <v>9198</v>
      </c>
      <c r="J223" t="s">
        <v>9212</v>
      </c>
      <c r="K223" t="s">
        <v>9315</v>
      </c>
      <c r="L223" t="s">
        <v>9198</v>
      </c>
      <c r="N223" t="s">
        <v>9198</v>
      </c>
      <c r="O223" t="s">
        <v>9212</v>
      </c>
      <c r="P223" t="s">
        <v>9315</v>
      </c>
      <c r="Q223" t="s">
        <v>377</v>
      </c>
    </row>
    <row r="224" spans="1:17">
      <c r="A224" s="30"/>
    </row>
    <row r="225" spans="1:17">
      <c r="A225" s="30" t="s">
        <v>6298</v>
      </c>
      <c r="B225" t="s">
        <v>6339</v>
      </c>
      <c r="C225" t="s">
        <v>9198</v>
      </c>
      <c r="D225" t="s">
        <v>9198</v>
      </c>
      <c r="E225" t="s">
        <v>9198</v>
      </c>
      <c r="F225" t="s">
        <v>9198</v>
      </c>
      <c r="G225" t="s">
        <v>9198</v>
      </c>
      <c r="H225" t="s">
        <v>9198</v>
      </c>
      <c r="J225" t="s">
        <v>9209</v>
      </c>
      <c r="K225" t="s">
        <v>9316</v>
      </c>
      <c r="L225" t="s">
        <v>9198</v>
      </c>
      <c r="N225" t="s">
        <v>9198</v>
      </c>
      <c r="O225" t="s">
        <v>9209</v>
      </c>
      <c r="P225" t="s">
        <v>9316</v>
      </c>
      <c r="Q225" t="s">
        <v>377</v>
      </c>
    </row>
    <row r="226" spans="1:17">
      <c r="A226" s="30"/>
    </row>
    <row r="227" spans="1:17">
      <c r="A227" s="30" t="s">
        <v>6298</v>
      </c>
      <c r="B227" t="s">
        <v>6341</v>
      </c>
      <c r="C227" t="s">
        <v>9198</v>
      </c>
      <c r="D227" t="s">
        <v>9198</v>
      </c>
      <c r="E227" t="s">
        <v>9198</v>
      </c>
      <c r="F227" t="s">
        <v>9198</v>
      </c>
      <c r="G227" t="s">
        <v>9198</v>
      </c>
      <c r="H227" t="s">
        <v>9198</v>
      </c>
      <c r="J227" t="s">
        <v>9209</v>
      </c>
      <c r="K227" t="s">
        <v>9317</v>
      </c>
      <c r="L227" t="s">
        <v>9198</v>
      </c>
      <c r="N227" t="s">
        <v>9198</v>
      </c>
      <c r="O227" t="s">
        <v>9209</v>
      </c>
      <c r="P227" t="s">
        <v>9317</v>
      </c>
      <c r="Q227" t="s">
        <v>377</v>
      </c>
    </row>
    <row r="228" spans="1:17">
      <c r="A228" s="30"/>
    </row>
    <row r="229" spans="1:17">
      <c r="A229" s="30" t="s">
        <v>6298</v>
      </c>
      <c r="B229" t="s">
        <v>6344</v>
      </c>
      <c r="C229" t="s">
        <v>9198</v>
      </c>
      <c r="D229" t="s">
        <v>9198</v>
      </c>
      <c r="E229" t="s">
        <v>9198</v>
      </c>
      <c r="F229" t="s">
        <v>9198</v>
      </c>
      <c r="G229" t="s">
        <v>9198</v>
      </c>
      <c r="H229" t="s">
        <v>9198</v>
      </c>
      <c r="J229" t="s">
        <v>9223</v>
      </c>
      <c r="K229" t="s">
        <v>9318</v>
      </c>
      <c r="L229" t="s">
        <v>9198</v>
      </c>
      <c r="N229" t="s">
        <v>9198</v>
      </c>
      <c r="O229" t="s">
        <v>9223</v>
      </c>
      <c r="P229" t="s">
        <v>9318</v>
      </c>
      <c r="Q229" t="s">
        <v>377</v>
      </c>
    </row>
    <row r="230" spans="1:17">
      <c r="A230" s="30"/>
    </row>
    <row r="231" spans="1:17">
      <c r="A231" s="30" t="s">
        <v>6298</v>
      </c>
      <c r="B231" t="s">
        <v>6346</v>
      </c>
      <c r="C231" t="s">
        <v>9198</v>
      </c>
      <c r="D231" t="s">
        <v>9198</v>
      </c>
      <c r="E231" t="s">
        <v>9198</v>
      </c>
      <c r="F231" t="s">
        <v>9198</v>
      </c>
      <c r="G231" t="s">
        <v>9198</v>
      </c>
      <c r="H231" t="s">
        <v>9198</v>
      </c>
      <c r="J231" t="s">
        <v>9209</v>
      </c>
      <c r="K231" t="s">
        <v>9319</v>
      </c>
      <c r="L231" t="s">
        <v>9198</v>
      </c>
      <c r="N231" t="s">
        <v>9198</v>
      </c>
      <c r="O231" t="s">
        <v>9209</v>
      </c>
      <c r="P231" t="s">
        <v>9319</v>
      </c>
    </row>
    <row r="232" spans="1:17">
      <c r="A232" s="30"/>
    </row>
    <row r="233" spans="1:17">
      <c r="A233" s="30" t="s">
        <v>6298</v>
      </c>
      <c r="B233" t="s">
        <v>6349</v>
      </c>
      <c r="C233" t="s">
        <v>9198</v>
      </c>
      <c r="D233" t="s">
        <v>9198</v>
      </c>
      <c r="E233" t="s">
        <v>9198</v>
      </c>
      <c r="F233" t="s">
        <v>9198</v>
      </c>
      <c r="G233" t="s">
        <v>9198</v>
      </c>
      <c r="H233" t="s">
        <v>9198</v>
      </c>
      <c r="J233" t="s">
        <v>9223</v>
      </c>
      <c r="K233" t="s">
        <v>9224</v>
      </c>
      <c r="L233" t="s">
        <v>9198</v>
      </c>
      <c r="N233" t="s">
        <v>9198</v>
      </c>
      <c r="O233" t="s">
        <v>9223</v>
      </c>
      <c r="P233" t="s">
        <v>9224</v>
      </c>
      <c r="Q233" t="s">
        <v>377</v>
      </c>
    </row>
    <row r="234" spans="1:17">
      <c r="A234" s="30"/>
    </row>
    <row r="235" spans="1:17">
      <c r="A235" s="30" t="s">
        <v>6298</v>
      </c>
      <c r="B235" t="s">
        <v>6351</v>
      </c>
      <c r="C235" t="s">
        <v>9198</v>
      </c>
      <c r="D235" t="s">
        <v>9198</v>
      </c>
      <c r="E235" t="s">
        <v>9198</v>
      </c>
      <c r="F235" t="s">
        <v>9198</v>
      </c>
      <c r="G235" t="s">
        <v>9198</v>
      </c>
      <c r="H235" t="s">
        <v>9198</v>
      </c>
      <c r="J235" t="s">
        <v>9223</v>
      </c>
      <c r="K235" t="s">
        <v>9320</v>
      </c>
      <c r="L235" t="s">
        <v>9198</v>
      </c>
      <c r="N235" t="s">
        <v>9198</v>
      </c>
      <c r="O235" t="s">
        <v>9223</v>
      </c>
      <c r="P235" t="s">
        <v>9320</v>
      </c>
      <c r="Q235" t="s">
        <v>377</v>
      </c>
    </row>
    <row r="236" spans="1:17">
      <c r="A236" s="30"/>
    </row>
    <row r="237" spans="1:17">
      <c r="A237" s="30" t="s">
        <v>6298</v>
      </c>
      <c r="B237" t="s">
        <v>6354</v>
      </c>
      <c r="C237" t="s">
        <v>9198</v>
      </c>
      <c r="D237" t="s">
        <v>9198</v>
      </c>
      <c r="E237" t="s">
        <v>9198</v>
      </c>
      <c r="F237" t="s">
        <v>9198</v>
      </c>
      <c r="G237" t="s">
        <v>9198</v>
      </c>
      <c r="H237" t="s">
        <v>9198</v>
      </c>
      <c r="J237" t="s">
        <v>9223</v>
      </c>
      <c r="K237" t="s">
        <v>9320</v>
      </c>
      <c r="L237" t="s">
        <v>9198</v>
      </c>
      <c r="N237" t="s">
        <v>9198</v>
      </c>
      <c r="O237" t="s">
        <v>9223</v>
      </c>
      <c r="P237" t="s">
        <v>9320</v>
      </c>
      <c r="Q237" t="s">
        <v>377</v>
      </c>
    </row>
    <row r="238" spans="1:17">
      <c r="A238" s="30"/>
    </row>
    <row r="239" spans="1:17">
      <c r="A239" s="30" t="s">
        <v>6298</v>
      </c>
      <c r="B239" t="s">
        <v>6356</v>
      </c>
      <c r="C239" t="s">
        <v>9198</v>
      </c>
      <c r="D239" t="s">
        <v>9198</v>
      </c>
      <c r="E239" t="s">
        <v>9198</v>
      </c>
      <c r="F239" t="s">
        <v>9198</v>
      </c>
      <c r="G239" t="s">
        <v>9198</v>
      </c>
      <c r="H239" t="s">
        <v>9198</v>
      </c>
      <c r="J239" t="s">
        <v>9212</v>
      </c>
      <c r="K239" t="s">
        <v>9321</v>
      </c>
      <c r="L239" t="s">
        <v>9198</v>
      </c>
      <c r="N239" t="s">
        <v>9198</v>
      </c>
      <c r="O239" t="s">
        <v>9212</v>
      </c>
      <c r="P239" t="s">
        <v>9321</v>
      </c>
      <c r="Q239" t="s">
        <v>377</v>
      </c>
    </row>
    <row r="240" spans="1:17">
      <c r="A240" s="30"/>
    </row>
    <row r="241" spans="1:17">
      <c r="A241" s="30" t="s">
        <v>6298</v>
      </c>
      <c r="B241" t="s">
        <v>6358</v>
      </c>
      <c r="C241" t="s">
        <v>9198</v>
      </c>
      <c r="D241" t="s">
        <v>9198</v>
      </c>
      <c r="E241" t="s">
        <v>9198</v>
      </c>
      <c r="F241" t="s">
        <v>9198</v>
      </c>
      <c r="G241" t="s">
        <v>9198</v>
      </c>
      <c r="H241" t="s">
        <v>9198</v>
      </c>
      <c r="J241" t="s">
        <v>9209</v>
      </c>
      <c r="K241" t="s">
        <v>9319</v>
      </c>
      <c r="L241" t="s">
        <v>9198</v>
      </c>
      <c r="N241" t="s">
        <v>9198</v>
      </c>
      <c r="O241" t="s">
        <v>9209</v>
      </c>
      <c r="P241" t="s">
        <v>9319</v>
      </c>
      <c r="Q241" t="s">
        <v>377</v>
      </c>
    </row>
    <row r="242" spans="1:17">
      <c r="A242" s="30"/>
    </row>
    <row r="243" spans="1:17">
      <c r="A243" s="30" t="s">
        <v>6298</v>
      </c>
      <c r="B243" t="s">
        <v>6361</v>
      </c>
      <c r="C243" t="s">
        <v>9198</v>
      </c>
      <c r="D243" t="s">
        <v>9198</v>
      </c>
      <c r="E243" t="s">
        <v>9198</v>
      </c>
      <c r="F243" t="s">
        <v>9198</v>
      </c>
      <c r="G243" t="s">
        <v>9198</v>
      </c>
      <c r="H243" t="s">
        <v>9198</v>
      </c>
      <c r="J243" t="s">
        <v>9212</v>
      </c>
      <c r="K243" t="s">
        <v>9322</v>
      </c>
      <c r="L243" t="s">
        <v>9198</v>
      </c>
      <c r="N243" t="s">
        <v>9198</v>
      </c>
      <c r="O243" t="s">
        <v>9212</v>
      </c>
      <c r="P243" t="s">
        <v>9322</v>
      </c>
      <c r="Q243" t="s">
        <v>377</v>
      </c>
    </row>
    <row r="244" spans="1:17">
      <c r="A244" s="30"/>
    </row>
    <row r="245" spans="1:17">
      <c r="A245" s="30" t="s">
        <v>6298</v>
      </c>
      <c r="B245" t="s">
        <v>6363</v>
      </c>
      <c r="C245" t="s">
        <v>9198</v>
      </c>
      <c r="D245" t="s">
        <v>9198</v>
      </c>
      <c r="E245" t="s">
        <v>9198</v>
      </c>
      <c r="F245" t="s">
        <v>9198</v>
      </c>
      <c r="G245" t="s">
        <v>9198</v>
      </c>
      <c r="H245" t="s">
        <v>9198</v>
      </c>
      <c r="J245" t="s">
        <v>9209</v>
      </c>
      <c r="K245" t="s">
        <v>9319</v>
      </c>
      <c r="L245" t="s">
        <v>9198</v>
      </c>
      <c r="N245" t="s">
        <v>9198</v>
      </c>
      <c r="O245" t="s">
        <v>9209</v>
      </c>
      <c r="P245" t="s">
        <v>9319</v>
      </c>
    </row>
    <row r="246" spans="1:17">
      <c r="A246" s="30"/>
    </row>
    <row r="247" spans="1:17">
      <c r="A247" s="30" t="s">
        <v>6298</v>
      </c>
      <c r="B247" t="s">
        <v>6365</v>
      </c>
      <c r="C247" t="s">
        <v>9198</v>
      </c>
      <c r="D247" t="s">
        <v>9198</v>
      </c>
      <c r="E247" t="s">
        <v>9198</v>
      </c>
      <c r="F247" t="s">
        <v>9198</v>
      </c>
      <c r="G247" t="s">
        <v>9198</v>
      </c>
      <c r="H247" t="s">
        <v>9198</v>
      </c>
      <c r="J247" t="s">
        <v>9223</v>
      </c>
      <c r="K247" t="s">
        <v>9323</v>
      </c>
      <c r="L247" t="s">
        <v>9198</v>
      </c>
      <c r="N247" t="s">
        <v>9198</v>
      </c>
      <c r="O247" t="s">
        <v>9223</v>
      </c>
      <c r="P247" t="s">
        <v>9323</v>
      </c>
    </row>
    <row r="248" spans="1:17">
      <c r="A248" s="30"/>
    </row>
    <row r="249" spans="1:17">
      <c r="A249" s="30" t="s">
        <v>6298</v>
      </c>
      <c r="B249" t="s">
        <v>6368</v>
      </c>
      <c r="C249" t="s">
        <v>9198</v>
      </c>
      <c r="D249" t="s">
        <v>9198</v>
      </c>
      <c r="E249" t="s">
        <v>9198</v>
      </c>
      <c r="F249" t="s">
        <v>9198</v>
      </c>
      <c r="G249" t="s">
        <v>9198</v>
      </c>
      <c r="H249" t="s">
        <v>9198</v>
      </c>
      <c r="J249" t="s">
        <v>9212</v>
      </c>
      <c r="K249" t="s">
        <v>9324</v>
      </c>
      <c r="L249" t="s">
        <v>9198</v>
      </c>
      <c r="N249" t="s">
        <v>9198</v>
      </c>
      <c r="O249" t="s">
        <v>9212</v>
      </c>
      <c r="P249" t="s">
        <v>9324</v>
      </c>
    </row>
    <row r="250" spans="1:17">
      <c r="A250" s="30"/>
    </row>
    <row r="251" spans="1:17">
      <c r="A251" s="30" t="s">
        <v>6298</v>
      </c>
      <c r="B251" t="s">
        <v>9325</v>
      </c>
      <c r="C251" t="s">
        <v>9198</v>
      </c>
      <c r="D251" t="s">
        <v>9198</v>
      </c>
      <c r="E251" t="s">
        <v>9198</v>
      </c>
      <c r="F251" t="s">
        <v>9198</v>
      </c>
      <c r="G251" t="s">
        <v>9198</v>
      </c>
      <c r="H251" t="s">
        <v>9198</v>
      </c>
      <c r="J251" t="s">
        <v>9209</v>
      </c>
      <c r="K251" t="s">
        <v>9326</v>
      </c>
      <c r="L251" t="s">
        <v>9198</v>
      </c>
      <c r="N251" t="s">
        <v>9198</v>
      </c>
      <c r="O251" t="s">
        <v>9209</v>
      </c>
      <c r="P251" t="s">
        <v>9326</v>
      </c>
    </row>
    <row r="252" spans="1:17">
      <c r="A252" s="30"/>
    </row>
    <row r="253" spans="1:17">
      <c r="A253" s="30" t="s">
        <v>5968</v>
      </c>
      <c r="B253" t="s">
        <v>9201</v>
      </c>
      <c r="C253" t="s">
        <v>390</v>
      </c>
      <c r="D253" t="s">
        <v>385</v>
      </c>
      <c r="E253" t="s">
        <v>390</v>
      </c>
      <c r="F253" t="s">
        <v>390</v>
      </c>
      <c r="G253" t="s">
        <v>391</v>
      </c>
      <c r="H253" t="s">
        <v>9202</v>
      </c>
      <c r="I253" t="s">
        <v>9203</v>
      </c>
      <c r="J253" t="s">
        <v>385</v>
      </c>
      <c r="K253" t="s">
        <v>9204</v>
      </c>
      <c r="L253" t="s">
        <v>9204</v>
      </c>
      <c r="M253" t="s">
        <v>9205</v>
      </c>
      <c r="N253" t="s">
        <v>9203</v>
      </c>
      <c r="O253" t="s">
        <v>9206</v>
      </c>
      <c r="P253" t="s">
        <v>9206</v>
      </c>
      <c r="Q253" t="s">
        <v>396</v>
      </c>
    </row>
    <row r="254" spans="1:17">
      <c r="A254" s="30" t="s">
        <v>6298</v>
      </c>
      <c r="C254" t="s">
        <v>9198</v>
      </c>
      <c r="D254" t="s">
        <v>9198</v>
      </c>
      <c r="E254" t="s">
        <v>9198</v>
      </c>
      <c r="F254" t="s">
        <v>9198</v>
      </c>
      <c r="G254" t="s">
        <v>9198</v>
      </c>
      <c r="H254" t="s">
        <v>9198</v>
      </c>
      <c r="J254" t="s">
        <v>9327</v>
      </c>
      <c r="K254" t="s">
        <v>9328</v>
      </c>
      <c r="L254" t="s">
        <v>9198</v>
      </c>
      <c r="N254" t="s">
        <v>9198</v>
      </c>
      <c r="O254" t="s">
        <v>9327</v>
      </c>
      <c r="P254" t="s">
        <v>9328</v>
      </c>
    </row>
    <row r="255" spans="1:17">
      <c r="A255" s="30"/>
    </row>
    <row r="256" spans="1:17">
      <c r="A256" s="30" t="s">
        <v>5968</v>
      </c>
      <c r="B256" t="s">
        <v>9201</v>
      </c>
      <c r="C256" t="s">
        <v>390</v>
      </c>
      <c r="D256" t="s">
        <v>385</v>
      </c>
      <c r="E256" t="s">
        <v>390</v>
      </c>
      <c r="F256" t="s">
        <v>390</v>
      </c>
      <c r="G256" t="s">
        <v>391</v>
      </c>
      <c r="H256" t="s">
        <v>9202</v>
      </c>
      <c r="I256" t="s">
        <v>9203</v>
      </c>
      <c r="J256" t="s">
        <v>385</v>
      </c>
      <c r="K256" t="s">
        <v>9204</v>
      </c>
      <c r="L256" t="s">
        <v>9204</v>
      </c>
      <c r="M256" t="s">
        <v>9205</v>
      </c>
      <c r="N256" t="s">
        <v>9203</v>
      </c>
      <c r="O256" t="s">
        <v>9206</v>
      </c>
      <c r="P256" t="s">
        <v>9206</v>
      </c>
      <c r="Q256" t="s">
        <v>396</v>
      </c>
    </row>
    <row r="257" spans="1:17">
      <c r="A257" s="30" t="s">
        <v>1053</v>
      </c>
      <c r="B257" t="s">
        <v>9329</v>
      </c>
      <c r="C257" t="s">
        <v>9198</v>
      </c>
      <c r="D257" t="s">
        <v>9198</v>
      </c>
      <c r="E257" t="s">
        <v>9198</v>
      </c>
      <c r="F257" t="s">
        <v>9198</v>
      </c>
      <c r="G257" t="s">
        <v>9198</v>
      </c>
      <c r="H257" t="s">
        <v>9198</v>
      </c>
      <c r="J257" t="s">
        <v>9330</v>
      </c>
      <c r="K257" t="s">
        <v>9331</v>
      </c>
      <c r="L257" t="s">
        <v>9198</v>
      </c>
      <c r="N257" t="s">
        <v>9198</v>
      </c>
      <c r="O257" t="s">
        <v>9330</v>
      </c>
      <c r="P257" t="s">
        <v>9331</v>
      </c>
    </row>
    <row r="258" spans="1:17">
      <c r="A258" s="30"/>
    </row>
    <row r="259" spans="1:17">
      <c r="A259" s="30" t="s">
        <v>1053</v>
      </c>
      <c r="B259" t="s">
        <v>6387</v>
      </c>
      <c r="C259" t="s">
        <v>9198</v>
      </c>
      <c r="D259" t="s">
        <v>9198</v>
      </c>
      <c r="E259" t="s">
        <v>9198</v>
      </c>
      <c r="F259" t="s">
        <v>9198</v>
      </c>
      <c r="G259" t="s">
        <v>9198</v>
      </c>
      <c r="H259" t="s">
        <v>9198</v>
      </c>
      <c r="J259" t="s">
        <v>9332</v>
      </c>
      <c r="K259" t="s">
        <v>9333</v>
      </c>
      <c r="L259" t="s">
        <v>9198</v>
      </c>
      <c r="N259" t="s">
        <v>9198</v>
      </c>
      <c r="O259" t="s">
        <v>9332</v>
      </c>
      <c r="P259" t="s">
        <v>9334</v>
      </c>
    </row>
    <row r="260" spans="1:17">
      <c r="A260" s="30"/>
    </row>
    <row r="261" spans="1:17">
      <c r="A261" s="30" t="s">
        <v>1053</v>
      </c>
      <c r="B261" t="s">
        <v>6395</v>
      </c>
      <c r="C261" t="s">
        <v>9198</v>
      </c>
      <c r="D261" t="s">
        <v>9198</v>
      </c>
      <c r="E261" t="s">
        <v>9198</v>
      </c>
      <c r="F261" t="s">
        <v>9198</v>
      </c>
      <c r="G261" t="s">
        <v>9198</v>
      </c>
      <c r="H261" t="s">
        <v>9198</v>
      </c>
      <c r="J261" t="s">
        <v>9330</v>
      </c>
      <c r="K261" t="s">
        <v>9335</v>
      </c>
      <c r="L261" t="s">
        <v>9198</v>
      </c>
      <c r="N261" t="s">
        <v>9198</v>
      </c>
      <c r="O261" t="s">
        <v>9330</v>
      </c>
      <c r="P261" t="s">
        <v>9335</v>
      </c>
    </row>
    <row r="262" spans="1:17">
      <c r="A262" s="30"/>
    </row>
    <row r="263" spans="1:17">
      <c r="A263" s="30" t="s">
        <v>5968</v>
      </c>
      <c r="B263" t="s">
        <v>9201</v>
      </c>
      <c r="C263" t="s">
        <v>390</v>
      </c>
      <c r="D263" t="s">
        <v>385</v>
      </c>
      <c r="E263" t="s">
        <v>390</v>
      </c>
      <c r="F263" t="s">
        <v>390</v>
      </c>
      <c r="G263" t="s">
        <v>391</v>
      </c>
      <c r="H263" t="s">
        <v>9202</v>
      </c>
      <c r="I263" t="s">
        <v>9203</v>
      </c>
      <c r="J263" t="s">
        <v>385</v>
      </c>
      <c r="K263" t="s">
        <v>9204</v>
      </c>
      <c r="L263" t="s">
        <v>9204</v>
      </c>
      <c r="M263" t="s">
        <v>9205</v>
      </c>
      <c r="N263" t="s">
        <v>9203</v>
      </c>
      <c r="O263" t="s">
        <v>9206</v>
      </c>
      <c r="P263" t="s">
        <v>9206</v>
      </c>
      <c r="Q263" t="s">
        <v>396</v>
      </c>
    </row>
    <row r="264" spans="1:17">
      <c r="A264" s="30" t="s">
        <v>1053</v>
      </c>
      <c r="C264" t="s">
        <v>9198</v>
      </c>
      <c r="D264" t="s">
        <v>9198</v>
      </c>
      <c r="E264" t="s">
        <v>9198</v>
      </c>
      <c r="F264" t="s">
        <v>9198</v>
      </c>
      <c r="G264" t="s">
        <v>9198</v>
      </c>
      <c r="H264" t="s">
        <v>9198</v>
      </c>
      <c r="J264" t="s">
        <v>9223</v>
      </c>
      <c r="K264" t="s">
        <v>9336</v>
      </c>
      <c r="L264" t="s">
        <v>9198</v>
      </c>
      <c r="N264" t="s">
        <v>9198</v>
      </c>
      <c r="O264" t="s">
        <v>9223</v>
      </c>
      <c r="P264" t="s">
        <v>9337</v>
      </c>
    </row>
    <row r="265" spans="1:17">
      <c r="A265" s="30"/>
    </row>
    <row r="266" spans="1:17">
      <c r="A266" s="30" t="s">
        <v>5950</v>
      </c>
      <c r="B266" t="s">
        <v>9172</v>
      </c>
      <c r="C266" t="s">
        <v>9173</v>
      </c>
      <c r="D266" t="s">
        <v>9174</v>
      </c>
      <c r="F266" t="s">
        <v>336</v>
      </c>
      <c r="G266" t="s">
        <v>9175</v>
      </c>
      <c r="H266" t="s">
        <v>9176</v>
      </c>
      <c r="I266">
        <v>23</v>
      </c>
      <c r="J266" t="s">
        <v>9177</v>
      </c>
      <c r="K266">
        <v>5</v>
      </c>
    </row>
    <row r="267" spans="1:17">
      <c r="A267" s="30"/>
      <c r="F267" t="s">
        <v>340</v>
      </c>
      <c r="G267" t="s">
        <v>341</v>
      </c>
      <c r="K267" t="s">
        <v>342</v>
      </c>
      <c r="L267" t="s">
        <v>343</v>
      </c>
      <c r="O267" t="s">
        <v>9178</v>
      </c>
      <c r="P267" t="s">
        <v>9179</v>
      </c>
    </row>
    <row r="268" spans="1:17">
      <c r="A268" s="30"/>
      <c r="C268" t="s">
        <v>9180</v>
      </c>
      <c r="D268" t="s">
        <v>346</v>
      </c>
      <c r="E268" t="s">
        <v>347</v>
      </c>
      <c r="F268" t="s">
        <v>347</v>
      </c>
      <c r="G268" t="s">
        <v>348</v>
      </c>
      <c r="H268" t="s">
        <v>9181</v>
      </c>
      <c r="I268" t="s">
        <v>9182</v>
      </c>
      <c r="J268" t="s">
        <v>9183</v>
      </c>
      <c r="K268" t="s">
        <v>9180</v>
      </c>
      <c r="L268" t="s">
        <v>9180</v>
      </c>
      <c r="M268" t="s">
        <v>9184</v>
      </c>
      <c r="N268" t="s">
        <v>9185</v>
      </c>
      <c r="O268" t="s">
        <v>9182</v>
      </c>
      <c r="P268" t="s">
        <v>9186</v>
      </c>
    </row>
    <row r="269" spans="1:17">
      <c r="A269" s="30"/>
      <c r="C269" t="s">
        <v>9187</v>
      </c>
      <c r="D269" t="s">
        <v>9188</v>
      </c>
      <c r="E269" t="s">
        <v>356</v>
      </c>
      <c r="F269" t="s">
        <v>357</v>
      </c>
      <c r="G269" t="s">
        <v>358</v>
      </c>
      <c r="H269" t="s">
        <v>9189</v>
      </c>
      <c r="I269" t="s">
        <v>362</v>
      </c>
      <c r="J269" t="s">
        <v>9190</v>
      </c>
      <c r="K269" t="s">
        <v>9191</v>
      </c>
      <c r="L269" t="s">
        <v>9192</v>
      </c>
      <c r="M269" t="s">
        <v>9193</v>
      </c>
      <c r="N269" t="s">
        <v>362</v>
      </c>
      <c r="O269" t="s">
        <v>9194</v>
      </c>
      <c r="P269" t="s">
        <v>9195</v>
      </c>
      <c r="Q269" t="s">
        <v>364</v>
      </c>
    </row>
    <row r="270" spans="1:17">
      <c r="A270" s="30" t="s">
        <v>365</v>
      </c>
      <c r="B270" t="s">
        <v>5963</v>
      </c>
      <c r="C270" t="s">
        <v>369</v>
      </c>
      <c r="D270" t="s">
        <v>370</v>
      </c>
      <c r="E270" t="s">
        <v>369</v>
      </c>
      <c r="F270" t="s">
        <v>370</v>
      </c>
      <c r="G270" t="s">
        <v>368</v>
      </c>
      <c r="H270" t="s">
        <v>369</v>
      </c>
      <c r="I270" t="s">
        <v>370</v>
      </c>
      <c r="J270" t="s">
        <v>369</v>
      </c>
      <c r="K270" t="s">
        <v>370</v>
      </c>
      <c r="L270" t="s">
        <v>369</v>
      </c>
      <c r="M270" t="s">
        <v>9196</v>
      </c>
      <c r="N270" t="s">
        <v>9197</v>
      </c>
    </row>
    <row r="271" spans="1:17">
      <c r="A271" s="30"/>
    </row>
    <row r="272" spans="1:17">
      <c r="A272" s="30"/>
    </row>
    <row r="273" spans="1:17">
      <c r="A273" s="30" t="s">
        <v>5968</v>
      </c>
      <c r="B273" t="s">
        <v>9201</v>
      </c>
      <c r="C273" t="s">
        <v>390</v>
      </c>
      <c r="D273" t="s">
        <v>385</v>
      </c>
      <c r="E273" t="s">
        <v>390</v>
      </c>
      <c r="F273" t="s">
        <v>390</v>
      </c>
      <c r="G273" t="s">
        <v>391</v>
      </c>
      <c r="H273" t="s">
        <v>9202</v>
      </c>
      <c r="I273" t="s">
        <v>9203</v>
      </c>
      <c r="J273" t="s">
        <v>385</v>
      </c>
      <c r="K273" t="s">
        <v>9204</v>
      </c>
      <c r="L273" t="s">
        <v>9204</v>
      </c>
      <c r="M273" t="s">
        <v>9205</v>
      </c>
      <c r="N273" t="s">
        <v>9203</v>
      </c>
      <c r="O273" t="s">
        <v>9206</v>
      </c>
      <c r="P273" t="s">
        <v>9206</v>
      </c>
      <c r="Q273" t="s">
        <v>396</v>
      </c>
    </row>
    <row r="274" spans="1:17">
      <c r="A274" s="30" t="s">
        <v>6457</v>
      </c>
      <c r="B274" t="s">
        <v>9201</v>
      </c>
      <c r="C274" t="s">
        <v>390</v>
      </c>
      <c r="D274" t="s">
        <v>385</v>
      </c>
      <c r="E274" t="s">
        <v>390</v>
      </c>
      <c r="F274" t="s">
        <v>390</v>
      </c>
      <c r="G274" t="s">
        <v>391</v>
      </c>
      <c r="H274" t="s">
        <v>9202</v>
      </c>
      <c r="I274" t="s">
        <v>9203</v>
      </c>
      <c r="J274" t="s">
        <v>385</v>
      </c>
      <c r="K274" t="s">
        <v>9204</v>
      </c>
      <c r="L274" t="s">
        <v>9204</v>
      </c>
      <c r="M274" t="s">
        <v>9205</v>
      </c>
      <c r="N274" t="s">
        <v>9203</v>
      </c>
      <c r="O274" t="s">
        <v>9206</v>
      </c>
      <c r="P274" t="s">
        <v>9206</v>
      </c>
      <c r="Q274" t="s">
        <v>396</v>
      </c>
    </row>
    <row r="275" spans="1:17">
      <c r="A275" s="30"/>
      <c r="C275" t="s">
        <v>9281</v>
      </c>
      <c r="D275" t="s">
        <v>9282</v>
      </c>
      <c r="E275" t="s">
        <v>9338</v>
      </c>
      <c r="F275" t="s">
        <v>9339</v>
      </c>
      <c r="G275" t="s">
        <v>9198</v>
      </c>
      <c r="H275" t="s">
        <v>9198</v>
      </c>
      <c r="J275" t="s">
        <v>9340</v>
      </c>
      <c r="K275" t="s">
        <v>9341</v>
      </c>
      <c r="L275" t="s">
        <v>9198</v>
      </c>
      <c r="N275" t="s">
        <v>9198</v>
      </c>
      <c r="O275" t="s">
        <v>9342</v>
      </c>
      <c r="P275" t="s">
        <v>9343</v>
      </c>
    </row>
    <row r="276" spans="1:17">
      <c r="A276" s="30"/>
    </row>
    <row r="277" spans="1:17">
      <c r="A277" s="30" t="s">
        <v>5968</v>
      </c>
      <c r="B277" t="s">
        <v>9201</v>
      </c>
      <c r="C277" t="s">
        <v>390</v>
      </c>
      <c r="D277" t="s">
        <v>385</v>
      </c>
      <c r="E277" t="s">
        <v>390</v>
      </c>
      <c r="F277" t="s">
        <v>390</v>
      </c>
      <c r="G277" t="s">
        <v>391</v>
      </c>
      <c r="H277" t="s">
        <v>9202</v>
      </c>
      <c r="I277" t="s">
        <v>9203</v>
      </c>
      <c r="J277" t="s">
        <v>385</v>
      </c>
      <c r="K277" t="s">
        <v>9204</v>
      </c>
      <c r="L277" t="s">
        <v>9204</v>
      </c>
      <c r="M277" t="s">
        <v>9205</v>
      </c>
      <c r="N277" t="s">
        <v>9203</v>
      </c>
      <c r="O277" t="s">
        <v>9206</v>
      </c>
      <c r="P277" t="s">
        <v>9206</v>
      </c>
      <c r="Q277" t="s">
        <v>396</v>
      </c>
    </row>
    <row r="278" spans="1:17">
      <c r="A278" s="30" t="s">
        <v>5968</v>
      </c>
      <c r="B278" t="s">
        <v>9201</v>
      </c>
      <c r="C278" t="s">
        <v>390</v>
      </c>
      <c r="D278" t="s">
        <v>385</v>
      </c>
      <c r="E278" t="s">
        <v>390</v>
      </c>
      <c r="F278" t="s">
        <v>390</v>
      </c>
      <c r="G278" t="s">
        <v>391</v>
      </c>
      <c r="H278" t="s">
        <v>9202</v>
      </c>
      <c r="I278" t="s">
        <v>9203</v>
      </c>
      <c r="J278" t="s">
        <v>385</v>
      </c>
      <c r="K278" t="s">
        <v>9204</v>
      </c>
      <c r="L278" t="s">
        <v>9204</v>
      </c>
      <c r="M278" t="s">
        <v>9205</v>
      </c>
      <c r="N278" t="s">
        <v>9203</v>
      </c>
      <c r="O278" t="s">
        <v>9206</v>
      </c>
      <c r="P278" t="s">
        <v>9206</v>
      </c>
      <c r="Q278" t="s">
        <v>396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DF6B-C533-49D9-ADB4-CE89E366C423}">
  <dimension ref="A2:A700"/>
  <sheetViews>
    <sheetView workbookViewId="0">
      <selection activeCell="A20" sqref="A20"/>
    </sheetView>
  </sheetViews>
  <sheetFormatPr defaultRowHeight="14.4"/>
  <cols>
    <col min="1" max="1" width="74.33203125" bestFit="1" customWidth="1"/>
  </cols>
  <sheetData>
    <row r="2" spans="1:1">
      <c r="A2" t="s">
        <v>8904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8905</v>
      </c>
    </row>
    <row r="10" spans="1:1">
      <c r="A10" t="s">
        <v>65</v>
      </c>
    </row>
    <row r="11" spans="1:1">
      <c r="A11" t="s">
        <v>8906</v>
      </c>
    </row>
    <row r="13" spans="1:1">
      <c r="A13" t="s">
        <v>65</v>
      </c>
    </row>
    <row r="14" spans="1:1">
      <c r="A14" t="s">
        <v>8907</v>
      </c>
    </row>
    <row r="16" spans="1:1">
      <c r="A16" t="s">
        <v>8908</v>
      </c>
    </row>
    <row r="18" spans="1:1">
      <c r="A18" t="s">
        <v>65</v>
      </c>
    </row>
    <row r="19" spans="1:1">
      <c r="A19" t="s">
        <v>8909</v>
      </c>
    </row>
    <row r="21" spans="1:1">
      <c r="A21" t="s">
        <v>65</v>
      </c>
    </row>
    <row r="22" spans="1:1">
      <c r="A22" t="s">
        <v>8910</v>
      </c>
    </row>
    <row r="24" spans="1:1">
      <c r="A24" t="s">
        <v>65</v>
      </c>
    </row>
    <row r="25" spans="1:1">
      <c r="A25" t="s">
        <v>8911</v>
      </c>
    </row>
    <row r="27" spans="1:1">
      <c r="A27" t="s">
        <v>65</v>
      </c>
    </row>
    <row r="28" spans="1:1">
      <c r="A28" t="s">
        <v>8912</v>
      </c>
    </row>
    <row r="30" spans="1:1">
      <c r="A30" t="s">
        <v>8913</v>
      </c>
    </row>
    <row r="32" spans="1:1">
      <c r="A32" t="s">
        <v>8914</v>
      </c>
    </row>
    <row r="34" spans="1:1">
      <c r="A34" t="s">
        <v>8915</v>
      </c>
    </row>
    <row r="36" spans="1:1">
      <c r="A36" t="s">
        <v>8916</v>
      </c>
    </row>
    <row r="38" spans="1:1">
      <c r="A38" t="s">
        <v>6727</v>
      </c>
    </row>
    <row r="40" spans="1:1">
      <c r="A40" t="s">
        <v>6728</v>
      </c>
    </row>
    <row r="42" spans="1:1">
      <c r="A42" t="s">
        <v>6729</v>
      </c>
    </row>
    <row r="44" spans="1:1">
      <c r="A44" t="s">
        <v>8917</v>
      </c>
    </row>
    <row r="46" spans="1:1">
      <c r="A46" t="s">
        <v>8918</v>
      </c>
    </row>
    <row r="48" spans="1:1">
      <c r="A48" t="s">
        <v>65</v>
      </c>
    </row>
    <row r="49" spans="1:1">
      <c r="A49" t="s">
        <v>8919</v>
      </c>
    </row>
    <row r="51" spans="1:1">
      <c r="A51" t="s">
        <v>65</v>
      </c>
    </row>
    <row r="52" spans="1:1">
      <c r="A52" t="s">
        <v>8920</v>
      </c>
    </row>
    <row r="54" spans="1:1">
      <c r="A54" t="s">
        <v>8921</v>
      </c>
    </row>
    <row r="56" spans="1:1">
      <c r="A56" t="s">
        <v>8922</v>
      </c>
    </row>
    <row r="58" spans="1:1">
      <c r="A58" t="s">
        <v>65</v>
      </c>
    </row>
    <row r="59" spans="1:1">
      <c r="A59" t="s">
        <v>8923</v>
      </c>
    </row>
    <row r="61" spans="1:1">
      <c r="A61" t="s">
        <v>65</v>
      </c>
    </row>
    <row r="62" spans="1:1">
      <c r="A62" t="s">
        <v>8924</v>
      </c>
    </row>
    <row r="64" spans="1:1">
      <c r="A64" t="s">
        <v>8925</v>
      </c>
    </row>
    <row r="66" spans="1:1">
      <c r="A66" t="s">
        <v>7511</v>
      </c>
    </row>
    <row r="68" spans="1:1">
      <c r="A68" t="s">
        <v>8926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5" spans="1:1">
      <c r="A75" t="s">
        <v>7255</v>
      </c>
    </row>
    <row r="77" spans="1:1">
      <c r="A77" t="s">
        <v>8927</v>
      </c>
    </row>
    <row r="79" spans="1:1">
      <c r="A79" t="s">
        <v>8928</v>
      </c>
    </row>
    <row r="81" spans="1:1">
      <c r="A81" t="s">
        <v>8929</v>
      </c>
    </row>
    <row r="83" spans="1:1">
      <c r="A83" t="s">
        <v>8930</v>
      </c>
    </row>
    <row r="85" spans="1:1">
      <c r="A85" t="s">
        <v>8931</v>
      </c>
    </row>
    <row r="87" spans="1:1">
      <c r="A87" t="s">
        <v>8932</v>
      </c>
    </row>
    <row r="89" spans="1:1">
      <c r="A89" t="s">
        <v>8933</v>
      </c>
    </row>
    <row r="91" spans="1:1">
      <c r="A91" t="s">
        <v>8934</v>
      </c>
    </row>
    <row r="93" spans="1:1">
      <c r="A93" t="s">
        <v>6500</v>
      </c>
    </row>
    <row r="95" spans="1:1">
      <c r="A95" t="s">
        <v>65</v>
      </c>
    </row>
    <row r="96" spans="1:1">
      <c r="A96" t="s">
        <v>8935</v>
      </c>
    </row>
    <row r="98" spans="1:1">
      <c r="A98" t="s">
        <v>65</v>
      </c>
    </row>
    <row r="99" spans="1:1">
      <c r="A99" t="s">
        <v>8936</v>
      </c>
    </row>
    <row r="101" spans="1:1">
      <c r="A101" t="s">
        <v>6753</v>
      </c>
    </row>
    <row r="103" spans="1:1">
      <c r="A103" t="s">
        <v>8937</v>
      </c>
    </row>
    <row r="105" spans="1:1">
      <c r="A105" t="s">
        <v>8938</v>
      </c>
    </row>
    <row r="107" spans="1:1">
      <c r="A107" t="s">
        <v>65</v>
      </c>
    </row>
    <row r="108" spans="1:1">
      <c r="A108" t="s">
        <v>8939</v>
      </c>
    </row>
    <row r="110" spans="1:1">
      <c r="A110" t="s">
        <v>65</v>
      </c>
    </row>
    <row r="111" spans="1:1">
      <c r="A111" t="s">
        <v>8940</v>
      </c>
    </row>
    <row r="113" spans="1:1">
      <c r="A113" t="s">
        <v>8941</v>
      </c>
    </row>
    <row r="115" spans="1:1">
      <c r="A115" t="s">
        <v>65</v>
      </c>
    </row>
    <row r="116" spans="1:1">
      <c r="A116" t="s">
        <v>8942</v>
      </c>
    </row>
    <row r="118" spans="1:1">
      <c r="A118" t="s">
        <v>65</v>
      </c>
    </row>
    <row r="119" spans="1:1">
      <c r="A119" t="s">
        <v>6507</v>
      </c>
    </row>
    <row r="121" spans="1:1">
      <c r="A121" t="s">
        <v>65</v>
      </c>
    </row>
    <row r="122" spans="1:1">
      <c r="A122" t="s">
        <v>6508</v>
      </c>
    </row>
    <row r="124" spans="1:1">
      <c r="A124" t="s">
        <v>65</v>
      </c>
    </row>
    <row r="125" spans="1:1">
      <c r="A125" t="s">
        <v>8943</v>
      </c>
    </row>
    <row r="127" spans="1:1">
      <c r="A127" t="s">
        <v>8944</v>
      </c>
    </row>
    <row r="129" spans="1:1">
      <c r="A129" t="s">
        <v>8945</v>
      </c>
    </row>
    <row r="131" spans="1:1">
      <c r="A131" t="s">
        <v>8946</v>
      </c>
    </row>
    <row r="134" spans="1:1">
      <c r="A134" t="s">
        <v>8947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8948</v>
      </c>
    </row>
    <row r="142" spans="1:1">
      <c r="A142" t="s">
        <v>8949</v>
      </c>
    </row>
    <row r="144" spans="1:1">
      <c r="A144" t="s">
        <v>5746</v>
      </c>
    </row>
    <row r="146" spans="1:1">
      <c r="A146" t="s">
        <v>7533</v>
      </c>
    </row>
    <row r="148" spans="1:1">
      <c r="A148" t="s">
        <v>8950</v>
      </c>
    </row>
    <row r="150" spans="1:1">
      <c r="A150" t="s">
        <v>8951</v>
      </c>
    </row>
    <row r="152" spans="1:1">
      <c r="A152" t="s">
        <v>6773</v>
      </c>
    </row>
    <row r="154" spans="1:1">
      <c r="A154" t="s">
        <v>8952</v>
      </c>
    </row>
    <row r="156" spans="1:1">
      <c r="A156" t="s">
        <v>6775</v>
      </c>
    </row>
    <row r="158" spans="1:1">
      <c r="A158" t="s">
        <v>8953</v>
      </c>
    </row>
    <row r="160" spans="1:1">
      <c r="A160" t="s">
        <v>8954</v>
      </c>
    </row>
    <row r="162" spans="1:1">
      <c r="A162" t="s">
        <v>8955</v>
      </c>
    </row>
    <row r="164" spans="1:1">
      <c r="A164" t="s">
        <v>8956</v>
      </c>
    </row>
    <row r="166" spans="1:1">
      <c r="A166" t="s">
        <v>8957</v>
      </c>
    </row>
    <row r="168" spans="1:1">
      <c r="A168" t="s">
        <v>8958</v>
      </c>
    </row>
    <row r="170" spans="1:1">
      <c r="A170" t="s">
        <v>65</v>
      </c>
    </row>
    <row r="171" spans="1:1">
      <c r="A171" t="s">
        <v>8959</v>
      </c>
    </row>
    <row r="173" spans="1:1">
      <c r="A173" t="s">
        <v>65</v>
      </c>
    </row>
    <row r="174" spans="1:1">
      <c r="A174" t="s">
        <v>8960</v>
      </c>
    </row>
    <row r="176" spans="1:1">
      <c r="A176" t="s">
        <v>8961</v>
      </c>
    </row>
    <row r="178" spans="1:1">
      <c r="A178" t="s">
        <v>6785</v>
      </c>
    </row>
    <row r="180" spans="1:1">
      <c r="A180" t="s">
        <v>8962</v>
      </c>
    </row>
    <row r="182" spans="1:1">
      <c r="A182" t="s">
        <v>8963</v>
      </c>
    </row>
    <row r="184" spans="1:1">
      <c r="A184" t="s">
        <v>8964</v>
      </c>
    </row>
    <row r="186" spans="1:1">
      <c r="A186" t="s">
        <v>8965</v>
      </c>
    </row>
    <row r="188" spans="1:1">
      <c r="A188" t="s">
        <v>65</v>
      </c>
    </row>
    <row r="189" spans="1:1">
      <c r="A189" t="s">
        <v>8966</v>
      </c>
    </row>
    <row r="191" spans="1:1">
      <c r="A191" t="s">
        <v>65</v>
      </c>
    </row>
    <row r="192" spans="1:1">
      <c r="A192" t="s">
        <v>8967</v>
      </c>
    </row>
    <row r="194" spans="1:1">
      <c r="A194" t="s">
        <v>8968</v>
      </c>
    </row>
    <row r="196" spans="1:1">
      <c r="A196" t="s">
        <v>8969</v>
      </c>
    </row>
    <row r="198" spans="1:1">
      <c r="A198" t="s">
        <v>8970</v>
      </c>
    </row>
    <row r="200" spans="1:1">
      <c r="A200" t="s">
        <v>8971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8972</v>
      </c>
    </row>
    <row r="209" spans="1:1">
      <c r="A209" t="s">
        <v>8973</v>
      </c>
    </row>
    <row r="211" spans="1:1">
      <c r="A211" t="s">
        <v>8974</v>
      </c>
    </row>
    <row r="213" spans="1:1">
      <c r="A213" t="s">
        <v>8975</v>
      </c>
    </row>
    <row r="215" spans="1:1">
      <c r="A215" t="s">
        <v>7567</v>
      </c>
    </row>
    <row r="217" spans="1:1">
      <c r="A217" t="s">
        <v>8976</v>
      </c>
    </row>
    <row r="219" spans="1:1">
      <c r="A219" t="s">
        <v>8977</v>
      </c>
    </row>
    <row r="221" spans="1:1">
      <c r="A221" t="s">
        <v>8978</v>
      </c>
    </row>
    <row r="223" spans="1:1">
      <c r="A223" t="s">
        <v>8979</v>
      </c>
    </row>
    <row r="225" spans="1:1">
      <c r="A225" t="s">
        <v>8980</v>
      </c>
    </row>
    <row r="227" spans="1:1">
      <c r="A227" t="s">
        <v>8981</v>
      </c>
    </row>
    <row r="229" spans="1:1">
      <c r="A229" t="s">
        <v>8982</v>
      </c>
    </row>
    <row r="231" spans="1:1">
      <c r="A231" t="s">
        <v>8983</v>
      </c>
    </row>
    <row r="233" spans="1:1">
      <c r="A233" t="s">
        <v>8984</v>
      </c>
    </row>
    <row r="235" spans="1:1">
      <c r="A235" t="s">
        <v>8985</v>
      </c>
    </row>
    <row r="237" spans="1:1">
      <c r="A237" t="s">
        <v>8986</v>
      </c>
    </row>
    <row r="239" spans="1:1">
      <c r="A239" t="s">
        <v>8987</v>
      </c>
    </row>
    <row r="241" spans="1:1">
      <c r="A241" t="s">
        <v>8988</v>
      </c>
    </row>
    <row r="243" spans="1:1">
      <c r="A243" t="s">
        <v>65</v>
      </c>
    </row>
    <row r="244" spans="1:1">
      <c r="A244" t="s">
        <v>8989</v>
      </c>
    </row>
    <row r="246" spans="1:1">
      <c r="A246" t="s">
        <v>65</v>
      </c>
    </row>
    <row r="247" spans="1:1">
      <c r="A247" t="s">
        <v>8990</v>
      </c>
    </row>
    <row r="249" spans="1:1">
      <c r="A249" t="s">
        <v>65</v>
      </c>
    </row>
    <row r="250" spans="1:1">
      <c r="A250" t="s">
        <v>8991</v>
      </c>
    </row>
    <row r="252" spans="1:1">
      <c r="A252" t="s">
        <v>65</v>
      </c>
    </row>
    <row r="253" spans="1:1">
      <c r="A253" t="s">
        <v>8992</v>
      </c>
    </row>
    <row r="255" spans="1:1">
      <c r="A255" t="s">
        <v>8993</v>
      </c>
    </row>
    <row r="257" spans="1:1">
      <c r="A257" t="s">
        <v>8994</v>
      </c>
    </row>
    <row r="259" spans="1:1">
      <c r="A259" t="s">
        <v>8995</v>
      </c>
    </row>
    <row r="261" spans="1:1">
      <c r="A261" t="s">
        <v>8996</v>
      </c>
    </row>
    <row r="263" spans="1:1">
      <c r="A263" t="s">
        <v>8997</v>
      </c>
    </row>
    <row r="266" spans="1:1">
      <c r="A266" t="s">
        <v>8998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8999</v>
      </c>
    </row>
    <row r="274" spans="1:1">
      <c r="A274" t="s">
        <v>9000</v>
      </c>
    </row>
    <row r="276" spans="1:1">
      <c r="A276" t="s">
        <v>9001</v>
      </c>
    </row>
    <row r="278" spans="1:1">
      <c r="A278" t="s">
        <v>9002</v>
      </c>
    </row>
    <row r="280" spans="1:1">
      <c r="A280" t="s">
        <v>9003</v>
      </c>
    </row>
    <row r="282" spans="1:1">
      <c r="A282" t="s">
        <v>9004</v>
      </c>
    </row>
    <row r="284" spans="1:1">
      <c r="A284" t="s">
        <v>9005</v>
      </c>
    </row>
    <row r="286" spans="1:1">
      <c r="A286" t="s">
        <v>9006</v>
      </c>
    </row>
    <row r="288" spans="1:1">
      <c r="A288" t="s">
        <v>9007</v>
      </c>
    </row>
    <row r="290" spans="1:1">
      <c r="A290" t="s">
        <v>9008</v>
      </c>
    </row>
    <row r="292" spans="1:1">
      <c r="A292" t="s">
        <v>9009</v>
      </c>
    </row>
    <row r="294" spans="1:1">
      <c r="A294" t="s">
        <v>9010</v>
      </c>
    </row>
    <row r="296" spans="1:1">
      <c r="A296" t="s">
        <v>9011</v>
      </c>
    </row>
    <row r="298" spans="1:1">
      <c r="A298" t="s">
        <v>9012</v>
      </c>
    </row>
    <row r="300" spans="1:1">
      <c r="A300" t="s">
        <v>9013</v>
      </c>
    </row>
    <row r="302" spans="1:1">
      <c r="A302" t="s">
        <v>9014</v>
      </c>
    </row>
    <row r="304" spans="1:1">
      <c r="A304" t="s">
        <v>9015</v>
      </c>
    </row>
    <row r="306" spans="1:1">
      <c r="A306" t="s">
        <v>9016</v>
      </c>
    </row>
    <row r="308" spans="1:1">
      <c r="A308" t="s">
        <v>9017</v>
      </c>
    </row>
    <row r="310" spans="1:1">
      <c r="A310" t="s">
        <v>9018</v>
      </c>
    </row>
    <row r="312" spans="1:1">
      <c r="A312" t="s">
        <v>9019</v>
      </c>
    </row>
    <row r="314" spans="1:1">
      <c r="A314" t="s">
        <v>9020</v>
      </c>
    </row>
    <row r="316" spans="1:1">
      <c r="A316" t="s">
        <v>9021</v>
      </c>
    </row>
    <row r="318" spans="1:1">
      <c r="A318" t="s">
        <v>9022</v>
      </c>
    </row>
    <row r="320" spans="1:1">
      <c r="A320" t="s">
        <v>9023</v>
      </c>
    </row>
    <row r="322" spans="1:1">
      <c r="A322" t="s">
        <v>9024</v>
      </c>
    </row>
    <row r="324" spans="1:1">
      <c r="A324" t="s">
        <v>9025</v>
      </c>
    </row>
    <row r="326" spans="1:1">
      <c r="A326" t="s">
        <v>9026</v>
      </c>
    </row>
    <row r="328" spans="1:1">
      <c r="A328" t="s">
        <v>9027</v>
      </c>
    </row>
    <row r="330" spans="1:1">
      <c r="A330" t="s">
        <v>9028</v>
      </c>
    </row>
    <row r="332" spans="1:1">
      <c r="A332" t="s">
        <v>9029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65</v>
      </c>
    </row>
    <row r="340" spans="1:1">
      <c r="A340" t="s">
        <v>9030</v>
      </c>
    </row>
    <row r="342" spans="1:1">
      <c r="A342" t="s">
        <v>65</v>
      </c>
    </row>
    <row r="343" spans="1:1">
      <c r="A343" t="s">
        <v>9031</v>
      </c>
    </row>
    <row r="345" spans="1:1">
      <c r="A345" t="s">
        <v>9032</v>
      </c>
    </row>
    <row r="347" spans="1:1">
      <c r="A347" t="s">
        <v>9033</v>
      </c>
    </row>
    <row r="349" spans="1:1">
      <c r="A349" t="s">
        <v>9034</v>
      </c>
    </row>
    <row r="351" spans="1:1">
      <c r="A351" t="s">
        <v>65</v>
      </c>
    </row>
    <row r="352" spans="1:1">
      <c r="A352" t="s">
        <v>9035</v>
      </c>
    </row>
    <row r="354" spans="1:1">
      <c r="A354" t="s">
        <v>65</v>
      </c>
    </row>
    <row r="355" spans="1:1">
      <c r="A355" t="s">
        <v>9036</v>
      </c>
    </row>
    <row r="357" spans="1:1">
      <c r="A357" t="s">
        <v>9037</v>
      </c>
    </row>
    <row r="359" spans="1:1">
      <c r="A359" t="s">
        <v>9038</v>
      </c>
    </row>
    <row r="361" spans="1:1">
      <c r="A361" t="s">
        <v>9039</v>
      </c>
    </row>
    <row r="363" spans="1:1">
      <c r="A363" t="s">
        <v>65</v>
      </c>
    </row>
    <row r="364" spans="1:1">
      <c r="A364" t="s">
        <v>9040</v>
      </c>
    </row>
    <row r="366" spans="1:1">
      <c r="A366" t="s">
        <v>65</v>
      </c>
    </row>
    <row r="367" spans="1:1">
      <c r="A367" t="s">
        <v>9041</v>
      </c>
    </row>
    <row r="369" spans="1:1">
      <c r="A369" t="s">
        <v>65</v>
      </c>
    </row>
    <row r="370" spans="1:1">
      <c r="A370" t="s">
        <v>9042</v>
      </c>
    </row>
    <row r="372" spans="1:1">
      <c r="A372" t="s">
        <v>65</v>
      </c>
    </row>
    <row r="373" spans="1:1">
      <c r="A373" t="s">
        <v>9043</v>
      </c>
    </row>
    <row r="375" spans="1:1">
      <c r="A375" t="s">
        <v>65</v>
      </c>
    </row>
    <row r="376" spans="1:1">
      <c r="A376" t="s">
        <v>9044</v>
      </c>
    </row>
    <row r="378" spans="1:1">
      <c r="A378" t="s">
        <v>65</v>
      </c>
    </row>
    <row r="379" spans="1:1">
      <c r="A379" t="s">
        <v>9045</v>
      </c>
    </row>
    <row r="381" spans="1:1">
      <c r="A381" t="s">
        <v>9046</v>
      </c>
    </row>
    <row r="383" spans="1:1">
      <c r="A383" t="s">
        <v>65</v>
      </c>
    </row>
    <row r="384" spans="1:1">
      <c r="A384" t="s">
        <v>9047</v>
      </c>
    </row>
    <row r="386" spans="1:1">
      <c r="A386" t="s">
        <v>65</v>
      </c>
    </row>
    <row r="387" spans="1:1">
      <c r="A387" t="s">
        <v>9048</v>
      </c>
    </row>
    <row r="389" spans="1:1">
      <c r="A389" t="s">
        <v>9049</v>
      </c>
    </row>
    <row r="391" spans="1:1">
      <c r="A391" t="s">
        <v>65</v>
      </c>
    </row>
    <row r="392" spans="1:1">
      <c r="A392" t="s">
        <v>9050</v>
      </c>
    </row>
    <row r="394" spans="1:1">
      <c r="A394" t="s">
        <v>65</v>
      </c>
    </row>
    <row r="395" spans="1:1">
      <c r="A395" t="s">
        <v>9051</v>
      </c>
    </row>
    <row r="398" spans="1:1">
      <c r="A398" t="s">
        <v>9052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65</v>
      </c>
    </row>
    <row r="405" spans="1:1">
      <c r="A405" t="s">
        <v>9053</v>
      </c>
    </row>
    <row r="407" spans="1:1">
      <c r="A407" t="s">
        <v>65</v>
      </c>
    </row>
    <row r="408" spans="1:1">
      <c r="A408" t="s">
        <v>9054</v>
      </c>
    </row>
    <row r="410" spans="1:1">
      <c r="A410" t="s">
        <v>8486</v>
      </c>
    </row>
    <row r="412" spans="1:1">
      <c r="A412" t="s">
        <v>9055</v>
      </c>
    </row>
    <row r="414" spans="1:1">
      <c r="A414" t="s">
        <v>9056</v>
      </c>
    </row>
    <row r="416" spans="1:1">
      <c r="A416" t="s">
        <v>9057</v>
      </c>
    </row>
    <row r="418" spans="1:1">
      <c r="A418" t="s">
        <v>65</v>
      </c>
    </row>
    <row r="419" spans="1:1">
      <c r="A419" t="s">
        <v>9058</v>
      </c>
    </row>
    <row r="421" spans="1:1">
      <c r="A421" t="s">
        <v>65</v>
      </c>
    </row>
    <row r="422" spans="1:1">
      <c r="A422" t="s">
        <v>9059</v>
      </c>
    </row>
    <row r="424" spans="1:1">
      <c r="A424" t="s">
        <v>65</v>
      </c>
    </row>
    <row r="425" spans="1:1">
      <c r="A425" t="s">
        <v>9060</v>
      </c>
    </row>
    <row r="427" spans="1:1">
      <c r="A427" t="s">
        <v>65</v>
      </c>
    </row>
    <row r="428" spans="1:1">
      <c r="A428" t="s">
        <v>9061</v>
      </c>
    </row>
    <row r="430" spans="1:1">
      <c r="A430" t="s">
        <v>65</v>
      </c>
    </row>
    <row r="431" spans="1:1">
      <c r="A431" t="s">
        <v>9062</v>
      </c>
    </row>
    <row r="433" spans="1:1">
      <c r="A433" t="s">
        <v>65</v>
      </c>
    </row>
    <row r="434" spans="1:1">
      <c r="A434" t="s">
        <v>9063</v>
      </c>
    </row>
    <row r="436" spans="1:1">
      <c r="A436" t="s">
        <v>9064</v>
      </c>
    </row>
    <row r="438" spans="1:1">
      <c r="A438" t="s">
        <v>9065</v>
      </c>
    </row>
    <row r="440" spans="1:1">
      <c r="A440" t="s">
        <v>9066</v>
      </c>
    </row>
    <row r="442" spans="1:1">
      <c r="A442" t="s">
        <v>6895</v>
      </c>
    </row>
    <row r="444" spans="1:1">
      <c r="A444" t="s">
        <v>6643</v>
      </c>
    </row>
    <row r="446" spans="1:1">
      <c r="A446" t="s">
        <v>9067</v>
      </c>
    </row>
    <row r="448" spans="1:1">
      <c r="A448" t="s">
        <v>6645</v>
      </c>
    </row>
    <row r="450" spans="1:1">
      <c r="A450" t="s">
        <v>9068</v>
      </c>
    </row>
    <row r="452" spans="1:1">
      <c r="A452" t="s">
        <v>6647</v>
      </c>
    </row>
    <row r="454" spans="1:1">
      <c r="A454" t="s">
        <v>9069</v>
      </c>
    </row>
    <row r="456" spans="1:1">
      <c r="A456" t="s">
        <v>9070</v>
      </c>
    </row>
    <row r="458" spans="1:1">
      <c r="A458" t="s">
        <v>9071</v>
      </c>
    </row>
    <row r="460" spans="1:1">
      <c r="A460" t="s">
        <v>6652</v>
      </c>
    </row>
    <row r="462" spans="1:1">
      <c r="A462" t="s">
        <v>7934</v>
      </c>
    </row>
    <row r="464" spans="1:1">
      <c r="A464" t="s">
        <v>9072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9073</v>
      </c>
    </row>
    <row r="473" spans="1:1">
      <c r="A473" t="s">
        <v>9074</v>
      </c>
    </row>
    <row r="475" spans="1:1">
      <c r="A475" t="s">
        <v>9075</v>
      </c>
    </row>
    <row r="477" spans="1:1">
      <c r="A477" t="s">
        <v>9076</v>
      </c>
    </row>
    <row r="479" spans="1:1">
      <c r="A479" t="s">
        <v>9077</v>
      </c>
    </row>
    <row r="481" spans="1:1">
      <c r="A481" t="s">
        <v>9078</v>
      </c>
    </row>
    <row r="483" spans="1:1">
      <c r="A483" t="s">
        <v>8514</v>
      </c>
    </row>
    <row r="485" spans="1:1">
      <c r="A485" t="s">
        <v>9079</v>
      </c>
    </row>
    <row r="487" spans="1:1">
      <c r="A487" t="s">
        <v>9080</v>
      </c>
    </row>
    <row r="489" spans="1:1">
      <c r="A489" t="s">
        <v>9081</v>
      </c>
    </row>
    <row r="491" spans="1:1">
      <c r="A491" t="s">
        <v>9082</v>
      </c>
    </row>
    <row r="493" spans="1:1">
      <c r="A493" t="s">
        <v>7680</v>
      </c>
    </row>
    <row r="495" spans="1:1">
      <c r="A495" t="s">
        <v>8205</v>
      </c>
    </row>
    <row r="497" spans="1:1">
      <c r="A497" t="s">
        <v>9083</v>
      </c>
    </row>
    <row r="499" spans="1:1">
      <c r="A499" t="s">
        <v>9084</v>
      </c>
    </row>
    <row r="501" spans="1:1">
      <c r="A501" t="s">
        <v>9085</v>
      </c>
    </row>
    <row r="503" spans="1:1">
      <c r="A503" t="s">
        <v>65</v>
      </c>
    </row>
    <row r="504" spans="1:1">
      <c r="A504" t="s">
        <v>9086</v>
      </c>
    </row>
    <row r="506" spans="1:1">
      <c r="A506" t="s">
        <v>65</v>
      </c>
    </row>
    <row r="507" spans="1:1">
      <c r="A507" t="s">
        <v>9087</v>
      </c>
    </row>
    <row r="509" spans="1:1">
      <c r="A509" t="s">
        <v>9088</v>
      </c>
    </row>
    <row r="511" spans="1:1">
      <c r="A511" t="s">
        <v>65</v>
      </c>
    </row>
    <row r="512" spans="1:1">
      <c r="A512" t="s">
        <v>9089</v>
      </c>
    </row>
    <row r="514" spans="1:1">
      <c r="A514" t="s">
        <v>65</v>
      </c>
    </row>
    <row r="515" spans="1:1">
      <c r="A515" t="s">
        <v>9090</v>
      </c>
    </row>
    <row r="517" spans="1:1">
      <c r="A517" t="s">
        <v>65</v>
      </c>
    </row>
    <row r="518" spans="1:1">
      <c r="A518" t="s">
        <v>9091</v>
      </c>
    </row>
    <row r="520" spans="1:1">
      <c r="A520" t="s">
        <v>65</v>
      </c>
    </row>
    <row r="521" spans="1:1">
      <c r="A521" t="s">
        <v>9092</v>
      </c>
    </row>
    <row r="523" spans="1:1">
      <c r="A523" t="s">
        <v>9093</v>
      </c>
    </row>
    <row r="525" spans="1:1">
      <c r="A525" t="s">
        <v>9094</v>
      </c>
    </row>
    <row r="527" spans="1:1">
      <c r="A527" t="s">
        <v>9095</v>
      </c>
    </row>
    <row r="530" spans="1:1">
      <c r="A530" t="s">
        <v>9096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9097</v>
      </c>
    </row>
    <row r="538" spans="1:1">
      <c r="A538" t="s">
        <v>9098</v>
      </c>
    </row>
    <row r="540" spans="1:1">
      <c r="A540" t="s">
        <v>9099</v>
      </c>
    </row>
    <row r="542" spans="1:1">
      <c r="A542" t="s">
        <v>9100</v>
      </c>
    </row>
    <row r="544" spans="1:1">
      <c r="A544" t="s">
        <v>9101</v>
      </c>
    </row>
    <row r="546" spans="1:1">
      <c r="A546" t="s">
        <v>9102</v>
      </c>
    </row>
    <row r="548" spans="1:1">
      <c r="A548" t="s">
        <v>9103</v>
      </c>
    </row>
    <row r="550" spans="1:1">
      <c r="A550" t="s">
        <v>9104</v>
      </c>
    </row>
    <row r="552" spans="1:1">
      <c r="A552" t="s">
        <v>9105</v>
      </c>
    </row>
    <row r="554" spans="1:1">
      <c r="A554" t="s">
        <v>9106</v>
      </c>
    </row>
    <row r="556" spans="1:1">
      <c r="A556" t="s">
        <v>9107</v>
      </c>
    </row>
    <row r="558" spans="1:1">
      <c r="A558" t="s">
        <v>9108</v>
      </c>
    </row>
    <row r="560" spans="1:1">
      <c r="A560" t="s">
        <v>9109</v>
      </c>
    </row>
    <row r="562" spans="1:1">
      <c r="A562" t="s">
        <v>9110</v>
      </c>
    </row>
    <row r="564" spans="1:1">
      <c r="A564" t="s">
        <v>9111</v>
      </c>
    </row>
    <row r="566" spans="1:1">
      <c r="A566" t="s">
        <v>9112</v>
      </c>
    </row>
    <row r="568" spans="1:1">
      <c r="A568" t="s">
        <v>9113</v>
      </c>
    </row>
    <row r="570" spans="1:1">
      <c r="A570" t="s">
        <v>9114</v>
      </c>
    </row>
    <row r="572" spans="1:1">
      <c r="A572" t="s">
        <v>9115</v>
      </c>
    </row>
    <row r="574" spans="1:1">
      <c r="A574" t="s">
        <v>9116</v>
      </c>
    </row>
    <row r="576" spans="1:1">
      <c r="A576" t="s">
        <v>9117</v>
      </c>
    </row>
    <row r="578" spans="1:1">
      <c r="A578" t="s">
        <v>9118</v>
      </c>
    </row>
    <row r="580" spans="1:1">
      <c r="A580" t="s">
        <v>9119</v>
      </c>
    </row>
    <row r="582" spans="1:1">
      <c r="A582" t="s">
        <v>9120</v>
      </c>
    </row>
    <row r="584" spans="1:1">
      <c r="A584" t="s">
        <v>9121</v>
      </c>
    </row>
    <row r="586" spans="1:1">
      <c r="A586" t="s">
        <v>9122</v>
      </c>
    </row>
    <row r="588" spans="1:1">
      <c r="A588" t="s">
        <v>9123</v>
      </c>
    </row>
    <row r="590" spans="1:1">
      <c r="A590" t="s">
        <v>65</v>
      </c>
    </row>
    <row r="591" spans="1:1">
      <c r="A591" t="s">
        <v>9124</v>
      </c>
    </row>
    <row r="593" spans="1:1">
      <c r="A593" t="s">
        <v>65</v>
      </c>
    </row>
    <row r="594" spans="1:1">
      <c r="A594" t="s">
        <v>9125</v>
      </c>
    </row>
    <row r="596" spans="1:1">
      <c r="A596" t="s">
        <v>9126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9127</v>
      </c>
    </row>
    <row r="605" spans="1:1">
      <c r="A605" t="s">
        <v>9128</v>
      </c>
    </row>
    <row r="607" spans="1:1">
      <c r="A607" t="s">
        <v>9129</v>
      </c>
    </row>
    <row r="609" spans="1:1">
      <c r="A609" t="s">
        <v>9130</v>
      </c>
    </row>
    <row r="611" spans="1:1">
      <c r="A611" t="s">
        <v>9131</v>
      </c>
    </row>
    <row r="613" spans="1:1">
      <c r="A613" t="s">
        <v>9132</v>
      </c>
    </row>
    <row r="615" spans="1:1">
      <c r="A615" t="s">
        <v>9133</v>
      </c>
    </row>
    <row r="617" spans="1:1">
      <c r="A617" t="s">
        <v>9134</v>
      </c>
    </row>
    <row r="619" spans="1:1">
      <c r="A619" t="s">
        <v>9135</v>
      </c>
    </row>
    <row r="621" spans="1:1">
      <c r="A621" t="s">
        <v>9136</v>
      </c>
    </row>
    <row r="623" spans="1:1">
      <c r="A623" t="s">
        <v>9137</v>
      </c>
    </row>
    <row r="625" spans="1:1">
      <c r="A625" t="s">
        <v>9138</v>
      </c>
    </row>
    <row r="627" spans="1:1">
      <c r="A627" t="s">
        <v>65</v>
      </c>
    </row>
    <row r="628" spans="1:1">
      <c r="A628" t="s">
        <v>9139</v>
      </c>
    </row>
    <row r="630" spans="1:1">
      <c r="A630" t="s">
        <v>65</v>
      </c>
    </row>
    <row r="631" spans="1:1">
      <c r="A631" t="s">
        <v>9140</v>
      </c>
    </row>
    <row r="633" spans="1:1">
      <c r="A633" t="s">
        <v>9141</v>
      </c>
    </row>
    <row r="635" spans="1:1">
      <c r="A635" t="s">
        <v>9142</v>
      </c>
    </row>
    <row r="637" spans="1:1">
      <c r="A637" t="s">
        <v>9143</v>
      </c>
    </row>
    <row r="639" spans="1:1">
      <c r="A639" t="s">
        <v>9144</v>
      </c>
    </row>
    <row r="641" spans="1:1">
      <c r="A641" t="s">
        <v>9145</v>
      </c>
    </row>
    <row r="643" spans="1:1">
      <c r="A643" t="s">
        <v>9146</v>
      </c>
    </row>
    <row r="645" spans="1:1">
      <c r="A645" t="s">
        <v>9147</v>
      </c>
    </row>
    <row r="647" spans="1:1">
      <c r="A647" t="s">
        <v>9148</v>
      </c>
    </row>
    <row r="649" spans="1:1">
      <c r="A649" t="s">
        <v>65</v>
      </c>
    </row>
    <row r="650" spans="1:1">
      <c r="A650" t="s">
        <v>9149</v>
      </c>
    </row>
    <row r="652" spans="1:1">
      <c r="A652" t="s">
        <v>65</v>
      </c>
    </row>
    <row r="653" spans="1:1">
      <c r="A653" t="s">
        <v>9150</v>
      </c>
    </row>
    <row r="655" spans="1:1">
      <c r="A655" t="s">
        <v>9151</v>
      </c>
    </row>
    <row r="657" spans="1:1">
      <c r="A657" t="s">
        <v>9152</v>
      </c>
    </row>
    <row r="659" spans="1:1">
      <c r="A659" t="s">
        <v>9153</v>
      </c>
    </row>
    <row r="662" spans="1:1">
      <c r="A662" t="s">
        <v>9154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9155</v>
      </c>
    </row>
    <row r="670" spans="1:1">
      <c r="A670" t="s">
        <v>9156</v>
      </c>
    </row>
    <row r="672" spans="1:1">
      <c r="A672" t="s">
        <v>9157</v>
      </c>
    </row>
    <row r="674" spans="1:1">
      <c r="A674" t="s">
        <v>9158</v>
      </c>
    </row>
    <row r="676" spans="1:1">
      <c r="A676" t="s">
        <v>9159</v>
      </c>
    </row>
    <row r="678" spans="1:1">
      <c r="A678" t="s">
        <v>9160</v>
      </c>
    </row>
    <row r="680" spans="1:1">
      <c r="A680" t="s">
        <v>9161</v>
      </c>
    </row>
    <row r="682" spans="1:1">
      <c r="A682" t="s">
        <v>9162</v>
      </c>
    </row>
    <row r="684" spans="1:1">
      <c r="A684" t="s">
        <v>9163</v>
      </c>
    </row>
    <row r="686" spans="1:1">
      <c r="A686" t="s">
        <v>65</v>
      </c>
    </row>
    <row r="687" spans="1:1">
      <c r="A687" t="s">
        <v>9164</v>
      </c>
    </row>
    <row r="689" spans="1:1">
      <c r="A689" t="s">
        <v>65</v>
      </c>
    </row>
    <row r="690" spans="1:1">
      <c r="A690" t="s">
        <v>9165</v>
      </c>
    </row>
    <row r="692" spans="1:1">
      <c r="A692" t="s">
        <v>65</v>
      </c>
    </row>
    <row r="693" spans="1:1">
      <c r="A693" t="s">
        <v>9166</v>
      </c>
    </row>
    <row r="695" spans="1:1">
      <c r="A695" t="s">
        <v>65</v>
      </c>
    </row>
    <row r="696" spans="1:1">
      <c r="A696" t="s">
        <v>326</v>
      </c>
    </row>
    <row r="697" spans="1:1">
      <c r="A697" t="s">
        <v>9167</v>
      </c>
    </row>
    <row r="699" spans="1:1">
      <c r="A699" t="s">
        <v>65</v>
      </c>
    </row>
    <row r="700" spans="1:1">
      <c r="A700" t="s">
        <v>65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26FF-D1D2-4318-9812-E07631CF5B0C}">
  <dimension ref="A2:A18"/>
  <sheetViews>
    <sheetView workbookViewId="0">
      <selection activeCell="A20" sqref="A20"/>
    </sheetView>
  </sheetViews>
  <sheetFormatPr defaultRowHeight="14.4"/>
  <sheetData>
    <row r="2" spans="1:1">
      <c r="A2" t="s">
        <v>9168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9169</v>
      </c>
    </row>
    <row r="10" spans="1:1">
      <c r="A10" t="s">
        <v>65</v>
      </c>
    </row>
    <row r="11" spans="1:1">
      <c r="A11" t="s">
        <v>9170</v>
      </c>
    </row>
    <row r="13" spans="1:1">
      <c r="A13" t="s">
        <v>65</v>
      </c>
    </row>
    <row r="14" spans="1:1">
      <c r="A14" t="s">
        <v>326</v>
      </c>
    </row>
    <row r="15" spans="1:1">
      <c r="A15" t="s">
        <v>9171</v>
      </c>
    </row>
    <row r="17" spans="1:1">
      <c r="A17" t="s">
        <v>65</v>
      </c>
    </row>
    <row r="18" spans="1:1">
      <c r="A18" t="s">
        <v>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D0D7-93B3-49B6-8ABE-493486736BEF}">
  <dimension ref="A2:A745"/>
  <sheetViews>
    <sheetView zoomScaleNormal="100" workbookViewId="0">
      <selection activeCell="D21" sqref="D21"/>
    </sheetView>
  </sheetViews>
  <sheetFormatPr defaultRowHeight="14.4"/>
  <cols>
    <col min="1" max="1" width="12.88671875" bestFit="1" customWidth="1"/>
  </cols>
  <sheetData>
    <row r="2" spans="1:1">
      <c r="A2" t="s">
        <v>8622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8309</v>
      </c>
    </row>
    <row r="10" spans="1:1">
      <c r="A10" t="s">
        <v>8623</v>
      </c>
    </row>
    <row r="12" spans="1:1">
      <c r="A12" t="s">
        <v>65</v>
      </c>
    </row>
    <row r="13" spans="1:1">
      <c r="A13" t="s">
        <v>8624</v>
      </c>
    </row>
    <row r="15" spans="1:1">
      <c r="A15" t="s">
        <v>65</v>
      </c>
    </row>
    <row r="16" spans="1:1">
      <c r="A16" t="s">
        <v>8625</v>
      </c>
    </row>
    <row r="18" spans="1:1">
      <c r="A18" t="s">
        <v>8626</v>
      </c>
    </row>
    <row r="20" spans="1:1">
      <c r="A20" t="s">
        <v>65</v>
      </c>
    </row>
    <row r="21" spans="1:1">
      <c r="A21" t="s">
        <v>8627</v>
      </c>
    </row>
    <row r="23" spans="1:1">
      <c r="A23" t="s">
        <v>65</v>
      </c>
    </row>
    <row r="24" spans="1:1">
      <c r="A24" t="s">
        <v>8628</v>
      </c>
    </row>
    <row r="26" spans="1:1">
      <c r="A26" t="s">
        <v>8629</v>
      </c>
    </row>
    <row r="28" spans="1:1">
      <c r="A28" t="s">
        <v>65</v>
      </c>
    </row>
    <row r="29" spans="1:1">
      <c r="A29" t="s">
        <v>8630</v>
      </c>
    </row>
    <row r="31" spans="1:1">
      <c r="A31" t="s">
        <v>65</v>
      </c>
    </row>
    <row r="32" spans="1:1">
      <c r="A32" t="s">
        <v>8631</v>
      </c>
    </row>
    <row r="34" spans="1:1">
      <c r="A34" t="s">
        <v>8632</v>
      </c>
    </row>
    <row r="36" spans="1:1">
      <c r="A36" t="s">
        <v>8633</v>
      </c>
    </row>
    <row r="38" spans="1:1">
      <c r="A38" t="s">
        <v>8634</v>
      </c>
    </row>
    <row r="40" spans="1:1">
      <c r="A40" t="s">
        <v>8635</v>
      </c>
    </row>
    <row r="42" spans="1:1">
      <c r="A42" t="s">
        <v>8636</v>
      </c>
    </row>
    <row r="44" spans="1:1">
      <c r="A44" t="s">
        <v>8637</v>
      </c>
    </row>
    <row r="46" spans="1:1">
      <c r="A46" t="s">
        <v>8638</v>
      </c>
    </row>
    <row r="48" spans="1:1">
      <c r="A48" t="s">
        <v>8639</v>
      </c>
    </row>
    <row r="50" spans="1:1">
      <c r="A50" t="s">
        <v>8640</v>
      </c>
    </row>
    <row r="52" spans="1:1">
      <c r="A52" t="s">
        <v>8641</v>
      </c>
    </row>
    <row r="54" spans="1:1">
      <c r="A54" t="s">
        <v>65</v>
      </c>
    </row>
    <row r="55" spans="1:1">
      <c r="A55" t="s">
        <v>8642</v>
      </c>
    </row>
    <row r="57" spans="1:1">
      <c r="A57" t="s">
        <v>65</v>
      </c>
    </row>
    <row r="58" spans="1:1">
      <c r="A58" t="s">
        <v>8643</v>
      </c>
    </row>
    <row r="60" spans="1:1">
      <c r="A60" t="s">
        <v>8644</v>
      </c>
    </row>
    <row r="62" spans="1:1">
      <c r="A62" t="s">
        <v>8645</v>
      </c>
    </row>
    <row r="64" spans="1:1">
      <c r="A64" t="s">
        <v>8646</v>
      </c>
    </row>
    <row r="66" spans="1:1">
      <c r="A66" t="s">
        <v>65</v>
      </c>
    </row>
    <row r="68" spans="1:1">
      <c r="A68" t="s">
        <v>8647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8648</v>
      </c>
    </row>
    <row r="76" spans="1:1">
      <c r="A76" t="s">
        <v>65</v>
      </c>
    </row>
    <row r="77" spans="1:1">
      <c r="A77" t="s">
        <v>8649</v>
      </c>
    </row>
    <row r="79" spans="1:1">
      <c r="A79" t="s">
        <v>8650</v>
      </c>
    </row>
    <row r="81" spans="1:1">
      <c r="A81" t="s">
        <v>6492</v>
      </c>
    </row>
    <row r="83" spans="1:1">
      <c r="A83" t="s">
        <v>8651</v>
      </c>
    </row>
    <row r="85" spans="1:1">
      <c r="A85" t="s">
        <v>8652</v>
      </c>
    </row>
    <row r="87" spans="1:1">
      <c r="A87" t="s">
        <v>6745</v>
      </c>
    </row>
    <row r="89" spans="1:1">
      <c r="A89" t="s">
        <v>8653</v>
      </c>
    </row>
    <row r="91" spans="1:1">
      <c r="A91" t="s">
        <v>8654</v>
      </c>
    </row>
    <row r="93" spans="1:1">
      <c r="A93" t="s">
        <v>6498</v>
      </c>
    </row>
    <row r="95" spans="1:1">
      <c r="A95" t="s">
        <v>8655</v>
      </c>
    </row>
    <row r="97" spans="1:1">
      <c r="A97" t="s">
        <v>8656</v>
      </c>
    </row>
    <row r="99" spans="1:1">
      <c r="A99" t="s">
        <v>8657</v>
      </c>
    </row>
    <row r="101" spans="1:1">
      <c r="A101" t="s">
        <v>65</v>
      </c>
    </row>
    <row r="102" spans="1:1">
      <c r="A102" t="s">
        <v>8658</v>
      </c>
    </row>
    <row r="104" spans="1:1">
      <c r="A104" t="s">
        <v>65</v>
      </c>
    </row>
    <row r="105" spans="1:1">
      <c r="A105" t="s">
        <v>8659</v>
      </c>
    </row>
    <row r="107" spans="1:1">
      <c r="A107" t="s">
        <v>8660</v>
      </c>
    </row>
    <row r="109" spans="1:1">
      <c r="A109" t="s">
        <v>8661</v>
      </c>
    </row>
    <row r="111" spans="1:1">
      <c r="A111" t="s">
        <v>8662</v>
      </c>
    </row>
    <row r="113" spans="1:1">
      <c r="A113" t="s">
        <v>65</v>
      </c>
    </row>
    <row r="114" spans="1:1">
      <c r="A114" t="s">
        <v>8663</v>
      </c>
    </row>
    <row r="116" spans="1:1">
      <c r="A116" t="s">
        <v>65</v>
      </c>
    </row>
    <row r="117" spans="1:1">
      <c r="A117" t="s">
        <v>8664</v>
      </c>
    </row>
    <row r="119" spans="1:1">
      <c r="A119" t="s">
        <v>8665</v>
      </c>
    </row>
    <row r="121" spans="1:1">
      <c r="A121" t="s">
        <v>65</v>
      </c>
    </row>
    <row r="122" spans="1:1">
      <c r="A122" t="s">
        <v>8666</v>
      </c>
    </row>
    <row r="124" spans="1:1">
      <c r="A124" t="s">
        <v>65</v>
      </c>
    </row>
    <row r="125" spans="1:1">
      <c r="A125" t="s">
        <v>8667</v>
      </c>
    </row>
    <row r="127" spans="1:1">
      <c r="A127" t="s">
        <v>65</v>
      </c>
    </row>
    <row r="128" spans="1:1">
      <c r="A128" t="s">
        <v>8668</v>
      </c>
    </row>
    <row r="130" spans="1:1">
      <c r="A130" t="s">
        <v>65</v>
      </c>
    </row>
    <row r="131" spans="1:1">
      <c r="A131" t="s">
        <v>8669</v>
      </c>
    </row>
    <row r="134" spans="1:1">
      <c r="A134" t="s">
        <v>8670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8671</v>
      </c>
    </row>
    <row r="142" spans="1:1">
      <c r="A142" t="s">
        <v>8672</v>
      </c>
    </row>
    <row r="144" spans="1:1">
      <c r="A144" t="s">
        <v>8673</v>
      </c>
    </row>
    <row r="146" spans="1:1">
      <c r="A146" t="s">
        <v>8674</v>
      </c>
    </row>
    <row r="148" spans="1:1">
      <c r="A148" t="s">
        <v>8675</v>
      </c>
    </row>
    <row r="150" spans="1:1">
      <c r="A150" t="s">
        <v>8676</v>
      </c>
    </row>
    <row r="152" spans="1:1">
      <c r="A152" t="s">
        <v>8677</v>
      </c>
    </row>
    <row r="154" spans="1:1">
      <c r="A154" t="s">
        <v>8678</v>
      </c>
    </row>
    <row r="156" spans="1:1">
      <c r="A156" t="s">
        <v>8679</v>
      </c>
    </row>
    <row r="158" spans="1:1">
      <c r="A158" t="s">
        <v>8680</v>
      </c>
    </row>
    <row r="160" spans="1:1">
      <c r="A160" t="s">
        <v>8681</v>
      </c>
    </row>
    <row r="162" spans="1:1">
      <c r="A162" t="s">
        <v>8682</v>
      </c>
    </row>
    <row r="164" spans="1:1">
      <c r="A164" t="s">
        <v>8683</v>
      </c>
    </row>
    <row r="166" spans="1:1">
      <c r="A166" t="s">
        <v>8684</v>
      </c>
    </row>
    <row r="168" spans="1:1">
      <c r="A168" t="s">
        <v>8685</v>
      </c>
    </row>
    <row r="170" spans="1:1">
      <c r="A170" t="s">
        <v>8686</v>
      </c>
    </row>
    <row r="172" spans="1:1">
      <c r="A172" t="s">
        <v>8687</v>
      </c>
    </row>
    <row r="174" spans="1:1">
      <c r="A174" t="s">
        <v>8065</v>
      </c>
    </row>
    <row r="176" spans="1:1">
      <c r="A176" t="s">
        <v>8688</v>
      </c>
    </row>
    <row r="178" spans="1:1">
      <c r="A178" t="s">
        <v>8689</v>
      </c>
    </row>
    <row r="180" spans="1:1">
      <c r="A180" t="s">
        <v>8690</v>
      </c>
    </row>
    <row r="182" spans="1:1">
      <c r="A182" t="s">
        <v>8691</v>
      </c>
    </row>
    <row r="184" spans="1:1">
      <c r="A184" t="s">
        <v>65</v>
      </c>
    </row>
    <row r="185" spans="1:1">
      <c r="A185" t="s">
        <v>8692</v>
      </c>
    </row>
    <row r="187" spans="1:1">
      <c r="A187" t="s">
        <v>65</v>
      </c>
    </row>
    <row r="188" spans="1:1">
      <c r="A188" t="s">
        <v>8693</v>
      </c>
    </row>
    <row r="190" spans="1:1">
      <c r="A190" t="s">
        <v>8694</v>
      </c>
    </row>
    <row r="192" spans="1:1">
      <c r="A192" t="s">
        <v>6536</v>
      </c>
    </row>
    <row r="194" spans="1:1">
      <c r="A194" t="s">
        <v>8695</v>
      </c>
    </row>
    <row r="196" spans="1:1">
      <c r="A196" t="s">
        <v>8696</v>
      </c>
    </row>
    <row r="198" spans="1:1">
      <c r="A198" t="s">
        <v>8697</v>
      </c>
    </row>
    <row r="200" spans="1:1">
      <c r="A200" t="s">
        <v>8698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8699</v>
      </c>
    </row>
    <row r="209" spans="1:1">
      <c r="A209" t="s">
        <v>65</v>
      </c>
    </row>
    <row r="210" spans="1:1">
      <c r="A210" t="s">
        <v>8700</v>
      </c>
    </row>
    <row r="212" spans="1:1">
      <c r="A212" t="s">
        <v>65</v>
      </c>
    </row>
    <row r="213" spans="1:1">
      <c r="A213" t="s">
        <v>8701</v>
      </c>
    </row>
    <row r="215" spans="1:1">
      <c r="A215" t="s">
        <v>8702</v>
      </c>
    </row>
    <row r="217" spans="1:1">
      <c r="A217" t="s">
        <v>8703</v>
      </c>
    </row>
    <row r="219" spans="1:1">
      <c r="A219" t="s">
        <v>8704</v>
      </c>
    </row>
    <row r="221" spans="1:1">
      <c r="A221" t="s">
        <v>8705</v>
      </c>
    </row>
    <row r="223" spans="1:1">
      <c r="A223" t="s">
        <v>8706</v>
      </c>
    </row>
    <row r="225" spans="1:1">
      <c r="A225" t="s">
        <v>8707</v>
      </c>
    </row>
    <row r="227" spans="1:1">
      <c r="A227" t="s">
        <v>8708</v>
      </c>
    </row>
    <row r="229" spans="1:1">
      <c r="A229" t="s">
        <v>8709</v>
      </c>
    </row>
    <row r="231" spans="1:1">
      <c r="A231" t="s">
        <v>7567</v>
      </c>
    </row>
    <row r="233" spans="1:1">
      <c r="A233" t="s">
        <v>8710</v>
      </c>
    </row>
    <row r="235" spans="1:1">
      <c r="A235" t="s">
        <v>8711</v>
      </c>
    </row>
    <row r="237" spans="1:1">
      <c r="A237" t="s">
        <v>8712</v>
      </c>
    </row>
    <row r="239" spans="1:1">
      <c r="A239" t="s">
        <v>8713</v>
      </c>
    </row>
    <row r="241" spans="1:1">
      <c r="A241" t="s">
        <v>8714</v>
      </c>
    </row>
    <row r="243" spans="1:1">
      <c r="A243" t="s">
        <v>8715</v>
      </c>
    </row>
    <row r="245" spans="1:1">
      <c r="A245" t="s">
        <v>8716</v>
      </c>
    </row>
    <row r="247" spans="1:1">
      <c r="A247" t="s">
        <v>8717</v>
      </c>
    </row>
    <row r="249" spans="1:1">
      <c r="A249" t="s">
        <v>8718</v>
      </c>
    </row>
    <row r="251" spans="1:1">
      <c r="A251" t="s">
        <v>8719</v>
      </c>
    </row>
    <row r="253" spans="1:1">
      <c r="A253" t="s">
        <v>8720</v>
      </c>
    </row>
    <row r="255" spans="1:1">
      <c r="A255" t="s">
        <v>8721</v>
      </c>
    </row>
    <row r="257" spans="1:1">
      <c r="A257" t="s">
        <v>8722</v>
      </c>
    </row>
    <row r="259" spans="1:1">
      <c r="A259" t="s">
        <v>8723</v>
      </c>
    </row>
    <row r="261" spans="1:1">
      <c r="A261" t="s">
        <v>8724</v>
      </c>
    </row>
    <row r="263" spans="1:1">
      <c r="A263" t="s">
        <v>65</v>
      </c>
    </row>
    <row r="264" spans="1:1">
      <c r="A264" t="s">
        <v>8725</v>
      </c>
    </row>
    <row r="266" spans="1:1">
      <c r="A266" t="s">
        <v>8726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3" spans="1:1">
      <c r="A273" t="s">
        <v>65</v>
      </c>
    </row>
    <row r="274" spans="1:1">
      <c r="A274" t="s">
        <v>8727</v>
      </c>
    </row>
    <row r="276" spans="1:1">
      <c r="A276" t="s">
        <v>65</v>
      </c>
    </row>
    <row r="277" spans="1:1">
      <c r="A277" t="s">
        <v>8728</v>
      </c>
    </row>
    <row r="279" spans="1:1">
      <c r="A279" t="s">
        <v>65</v>
      </c>
    </row>
    <row r="280" spans="1:1">
      <c r="A280" t="s">
        <v>8729</v>
      </c>
    </row>
    <row r="282" spans="1:1">
      <c r="A282" t="s">
        <v>8730</v>
      </c>
    </row>
    <row r="284" spans="1:1">
      <c r="A284" t="s">
        <v>8731</v>
      </c>
    </row>
    <row r="286" spans="1:1">
      <c r="A286" t="s">
        <v>8732</v>
      </c>
    </row>
    <row r="288" spans="1:1">
      <c r="A288" t="s">
        <v>8733</v>
      </c>
    </row>
    <row r="290" spans="1:1">
      <c r="A290" t="s">
        <v>8734</v>
      </c>
    </row>
    <row r="292" spans="1:1">
      <c r="A292" t="s">
        <v>8735</v>
      </c>
    </row>
    <row r="294" spans="1:1">
      <c r="A294" t="s">
        <v>8736</v>
      </c>
    </row>
    <row r="296" spans="1:1">
      <c r="A296" t="s">
        <v>8737</v>
      </c>
    </row>
    <row r="298" spans="1:1">
      <c r="A298" t="s">
        <v>8738</v>
      </c>
    </row>
    <row r="300" spans="1:1">
      <c r="A300" t="s">
        <v>8739</v>
      </c>
    </row>
    <row r="302" spans="1:1">
      <c r="A302" t="s">
        <v>8740</v>
      </c>
    </row>
    <row r="304" spans="1:1">
      <c r="A304" t="s">
        <v>8741</v>
      </c>
    </row>
    <row r="306" spans="1:1">
      <c r="A306" t="s">
        <v>8742</v>
      </c>
    </row>
    <row r="308" spans="1:1">
      <c r="A308" t="s">
        <v>8743</v>
      </c>
    </row>
    <row r="310" spans="1:1">
      <c r="A310" t="s">
        <v>8744</v>
      </c>
    </row>
    <row r="312" spans="1:1">
      <c r="A312" t="s">
        <v>8745</v>
      </c>
    </row>
    <row r="314" spans="1:1">
      <c r="A314" t="s">
        <v>8746</v>
      </c>
    </row>
    <row r="316" spans="1:1">
      <c r="A316" t="s">
        <v>8747</v>
      </c>
    </row>
    <row r="318" spans="1:1">
      <c r="A318" t="s">
        <v>8748</v>
      </c>
    </row>
    <row r="320" spans="1:1">
      <c r="A320" t="s">
        <v>8749</v>
      </c>
    </row>
    <row r="322" spans="1:1">
      <c r="A322" t="s">
        <v>8750</v>
      </c>
    </row>
    <row r="324" spans="1:1">
      <c r="A324" t="s">
        <v>8751</v>
      </c>
    </row>
    <row r="326" spans="1:1">
      <c r="A326" t="s">
        <v>8752</v>
      </c>
    </row>
    <row r="328" spans="1:1">
      <c r="A328" t="s">
        <v>8753</v>
      </c>
    </row>
    <row r="330" spans="1:1">
      <c r="A330" t="s">
        <v>8754</v>
      </c>
    </row>
    <row r="332" spans="1:1">
      <c r="A332" t="s">
        <v>8755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8756</v>
      </c>
    </row>
    <row r="341" spans="1:1">
      <c r="A341" t="s">
        <v>8757</v>
      </c>
    </row>
    <row r="343" spans="1:1">
      <c r="A343" t="s">
        <v>8758</v>
      </c>
    </row>
    <row r="345" spans="1:1">
      <c r="A345" t="s">
        <v>8759</v>
      </c>
    </row>
    <row r="347" spans="1:1">
      <c r="A347" t="s">
        <v>8760</v>
      </c>
    </row>
    <row r="349" spans="1:1">
      <c r="A349" t="s">
        <v>8761</v>
      </c>
    </row>
    <row r="351" spans="1:1">
      <c r="A351" t="s">
        <v>8762</v>
      </c>
    </row>
    <row r="353" spans="1:1">
      <c r="A353" t="s">
        <v>65</v>
      </c>
    </row>
    <row r="354" spans="1:1">
      <c r="A354" t="s">
        <v>8763</v>
      </c>
    </row>
    <row r="356" spans="1:1">
      <c r="A356" t="s">
        <v>65</v>
      </c>
    </row>
    <row r="357" spans="1:1">
      <c r="A357" t="s">
        <v>8764</v>
      </c>
    </row>
    <row r="359" spans="1:1">
      <c r="A359" t="s">
        <v>8765</v>
      </c>
    </row>
    <row r="361" spans="1:1">
      <c r="A361" t="s">
        <v>8766</v>
      </c>
    </row>
    <row r="363" spans="1:1">
      <c r="A363" t="s">
        <v>8767</v>
      </c>
    </row>
    <row r="365" spans="1:1">
      <c r="A365" t="s">
        <v>8768</v>
      </c>
    </row>
    <row r="367" spans="1:1">
      <c r="A367" t="s">
        <v>65</v>
      </c>
    </row>
    <row r="368" spans="1:1">
      <c r="A368" t="s">
        <v>8769</v>
      </c>
    </row>
    <row r="370" spans="1:1">
      <c r="A370" t="s">
        <v>65</v>
      </c>
    </row>
    <row r="371" spans="1:1">
      <c r="A371" t="s">
        <v>8770</v>
      </c>
    </row>
    <row r="373" spans="1:1">
      <c r="A373" t="s">
        <v>8771</v>
      </c>
    </row>
    <row r="375" spans="1:1">
      <c r="A375" t="s">
        <v>8772</v>
      </c>
    </row>
    <row r="377" spans="1:1">
      <c r="A377" t="s">
        <v>8773</v>
      </c>
    </row>
    <row r="379" spans="1:1">
      <c r="A379" t="s">
        <v>65</v>
      </c>
    </row>
    <row r="380" spans="1:1">
      <c r="A380" t="s">
        <v>8774</v>
      </c>
    </row>
    <row r="382" spans="1:1">
      <c r="A382" t="s">
        <v>65</v>
      </c>
    </row>
    <row r="383" spans="1:1">
      <c r="A383" t="s">
        <v>8775</v>
      </c>
    </row>
    <row r="385" spans="1:1">
      <c r="A385" t="s">
        <v>65</v>
      </c>
    </row>
    <row r="386" spans="1:1">
      <c r="A386" t="s">
        <v>8776</v>
      </c>
    </row>
    <row r="388" spans="1:1">
      <c r="A388" t="s">
        <v>65</v>
      </c>
    </row>
    <row r="389" spans="1:1">
      <c r="A389" t="s">
        <v>8777</v>
      </c>
    </row>
    <row r="391" spans="1:1">
      <c r="A391" t="s">
        <v>65</v>
      </c>
    </row>
    <row r="392" spans="1:1">
      <c r="A392" t="s">
        <v>8778</v>
      </c>
    </row>
    <row r="394" spans="1:1">
      <c r="A394" t="s">
        <v>65</v>
      </c>
    </row>
    <row r="395" spans="1:1">
      <c r="A395" t="s">
        <v>8779</v>
      </c>
    </row>
    <row r="398" spans="1:1">
      <c r="A398" t="s">
        <v>8780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65</v>
      </c>
    </row>
    <row r="405" spans="1:1">
      <c r="A405" t="s">
        <v>8781</v>
      </c>
    </row>
    <row r="407" spans="1:1">
      <c r="A407" t="s">
        <v>65</v>
      </c>
    </row>
    <row r="408" spans="1:1">
      <c r="A408" t="s">
        <v>8782</v>
      </c>
    </row>
    <row r="410" spans="1:1">
      <c r="A410" t="s">
        <v>8783</v>
      </c>
    </row>
    <row r="412" spans="1:1">
      <c r="A412" t="s">
        <v>65</v>
      </c>
    </row>
    <row r="413" spans="1:1">
      <c r="A413" t="s">
        <v>8784</v>
      </c>
    </row>
    <row r="415" spans="1:1">
      <c r="A415" t="s">
        <v>65</v>
      </c>
    </row>
    <row r="416" spans="1:1">
      <c r="A416" t="s">
        <v>5855</v>
      </c>
    </row>
    <row r="418" spans="1:1">
      <c r="A418" t="s">
        <v>8169</v>
      </c>
    </row>
    <row r="420" spans="1:1">
      <c r="A420" t="s">
        <v>65</v>
      </c>
    </row>
    <row r="421" spans="1:1">
      <c r="A421" t="s">
        <v>8785</v>
      </c>
    </row>
    <row r="423" spans="1:1">
      <c r="A423" t="s">
        <v>65</v>
      </c>
    </row>
    <row r="424" spans="1:1">
      <c r="A424" t="s">
        <v>8786</v>
      </c>
    </row>
    <row r="426" spans="1:1">
      <c r="A426" t="s">
        <v>65</v>
      </c>
    </row>
    <row r="427" spans="1:1">
      <c r="A427" t="s">
        <v>8787</v>
      </c>
    </row>
    <row r="429" spans="1:1">
      <c r="A429" t="s">
        <v>65</v>
      </c>
    </row>
    <row r="430" spans="1:1">
      <c r="A430" t="s">
        <v>8788</v>
      </c>
    </row>
    <row r="432" spans="1:1">
      <c r="A432" t="s">
        <v>8789</v>
      </c>
    </row>
    <row r="434" spans="1:1">
      <c r="A434" t="s">
        <v>8790</v>
      </c>
    </row>
    <row r="436" spans="1:1">
      <c r="A436" t="s">
        <v>8791</v>
      </c>
    </row>
    <row r="438" spans="1:1">
      <c r="A438" t="s">
        <v>65</v>
      </c>
    </row>
    <row r="439" spans="1:1">
      <c r="A439" t="s">
        <v>8792</v>
      </c>
    </row>
    <row r="441" spans="1:1">
      <c r="A441" t="s">
        <v>65</v>
      </c>
    </row>
    <row r="442" spans="1:1">
      <c r="A442" t="s">
        <v>8793</v>
      </c>
    </row>
    <row r="444" spans="1:1">
      <c r="A444" t="s">
        <v>65</v>
      </c>
    </row>
    <row r="445" spans="1:1">
      <c r="A445" t="s">
        <v>8794</v>
      </c>
    </row>
    <row r="447" spans="1:1">
      <c r="A447" t="s">
        <v>65</v>
      </c>
    </row>
    <row r="448" spans="1:1">
      <c r="A448" t="s">
        <v>8795</v>
      </c>
    </row>
    <row r="450" spans="1:1">
      <c r="A450" t="s">
        <v>65</v>
      </c>
    </row>
    <row r="451" spans="1:1">
      <c r="A451" t="s">
        <v>8796</v>
      </c>
    </row>
    <row r="453" spans="1:1">
      <c r="A453" t="s">
        <v>65</v>
      </c>
    </row>
    <row r="454" spans="1:1">
      <c r="A454" t="s">
        <v>8797</v>
      </c>
    </row>
    <row r="456" spans="1:1">
      <c r="A456" t="s">
        <v>8798</v>
      </c>
    </row>
    <row r="458" spans="1:1">
      <c r="A458" t="s">
        <v>8799</v>
      </c>
    </row>
    <row r="460" spans="1:1">
      <c r="A460" t="s">
        <v>8499</v>
      </c>
    </row>
    <row r="462" spans="1:1">
      <c r="A462" t="s">
        <v>8800</v>
      </c>
    </row>
    <row r="464" spans="1:1">
      <c r="A464" t="s">
        <v>8801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8802</v>
      </c>
    </row>
    <row r="473" spans="1:1">
      <c r="A473" t="s">
        <v>8502</v>
      </c>
    </row>
    <row r="475" spans="1:1">
      <c r="A475" t="s">
        <v>7664</v>
      </c>
    </row>
    <row r="477" spans="1:1">
      <c r="A477" t="s">
        <v>8505</v>
      </c>
    </row>
    <row r="479" spans="1:1">
      <c r="A479" t="s">
        <v>8803</v>
      </c>
    </row>
    <row r="481" spans="1:1">
      <c r="A481" t="s">
        <v>8804</v>
      </c>
    </row>
    <row r="483" spans="1:1">
      <c r="A483" t="s">
        <v>8805</v>
      </c>
    </row>
    <row r="485" spans="1:1">
      <c r="A485" t="s">
        <v>8806</v>
      </c>
    </row>
    <row r="487" spans="1:1">
      <c r="A487" t="s">
        <v>7670</v>
      </c>
    </row>
    <row r="489" spans="1:1">
      <c r="A489" t="s">
        <v>7935</v>
      </c>
    </row>
    <row r="491" spans="1:1">
      <c r="A491" t="s">
        <v>8807</v>
      </c>
    </row>
    <row r="493" spans="1:1">
      <c r="A493" t="s">
        <v>8808</v>
      </c>
    </row>
    <row r="495" spans="1:1">
      <c r="A495" t="s">
        <v>8809</v>
      </c>
    </row>
    <row r="497" spans="1:1">
      <c r="A497" t="s">
        <v>8810</v>
      </c>
    </row>
    <row r="499" spans="1:1">
      <c r="A499" t="s">
        <v>8811</v>
      </c>
    </row>
    <row r="501" spans="1:1">
      <c r="A501" t="s">
        <v>8812</v>
      </c>
    </row>
    <row r="503" spans="1:1">
      <c r="A503" t="s">
        <v>8813</v>
      </c>
    </row>
    <row r="505" spans="1:1">
      <c r="A505" t="s">
        <v>6911</v>
      </c>
    </row>
    <row r="507" spans="1:1">
      <c r="A507" t="s">
        <v>7679</v>
      </c>
    </row>
    <row r="509" spans="1:1">
      <c r="A509" t="s">
        <v>8814</v>
      </c>
    </row>
    <row r="511" spans="1:1">
      <c r="A511" t="s">
        <v>7943</v>
      </c>
    </row>
    <row r="513" spans="1:1">
      <c r="A513" t="s">
        <v>7680</v>
      </c>
    </row>
    <row r="515" spans="1:1">
      <c r="A515" t="s">
        <v>8205</v>
      </c>
    </row>
    <row r="517" spans="1:1">
      <c r="A517" t="s">
        <v>8815</v>
      </c>
    </row>
    <row r="519" spans="1:1">
      <c r="A519" t="s">
        <v>8816</v>
      </c>
    </row>
    <row r="521" spans="1:1">
      <c r="A521" t="s">
        <v>65</v>
      </c>
    </row>
    <row r="522" spans="1:1">
      <c r="A522" t="s">
        <v>8817</v>
      </c>
    </row>
    <row r="524" spans="1:1">
      <c r="A524" t="s">
        <v>65</v>
      </c>
    </row>
    <row r="525" spans="1:1">
      <c r="A525" t="s">
        <v>8818</v>
      </c>
    </row>
    <row r="527" spans="1:1">
      <c r="A527" t="s">
        <v>8819</v>
      </c>
    </row>
    <row r="530" spans="1:1">
      <c r="A530" t="s">
        <v>8820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65</v>
      </c>
    </row>
    <row r="537" spans="1:1">
      <c r="A537" t="s">
        <v>8821</v>
      </c>
    </row>
    <row r="539" spans="1:1">
      <c r="A539" t="s">
        <v>65</v>
      </c>
    </row>
    <row r="540" spans="1:1">
      <c r="A540" t="s">
        <v>8822</v>
      </c>
    </row>
    <row r="542" spans="1:1">
      <c r="A542" t="s">
        <v>8823</v>
      </c>
    </row>
    <row r="544" spans="1:1">
      <c r="A544" t="s">
        <v>65</v>
      </c>
    </row>
    <row r="545" spans="1:1">
      <c r="A545" t="s">
        <v>8824</v>
      </c>
    </row>
    <row r="547" spans="1:1">
      <c r="A547" t="s">
        <v>65</v>
      </c>
    </row>
    <row r="548" spans="1:1">
      <c r="A548" t="s">
        <v>8825</v>
      </c>
    </row>
    <row r="550" spans="1:1">
      <c r="A550" t="s">
        <v>65</v>
      </c>
    </row>
    <row r="551" spans="1:1">
      <c r="A551" t="s">
        <v>8826</v>
      </c>
    </row>
    <row r="553" spans="1:1">
      <c r="A553" t="s">
        <v>65</v>
      </c>
    </row>
    <row r="554" spans="1:1">
      <c r="A554" t="s">
        <v>8827</v>
      </c>
    </row>
    <row r="556" spans="1:1">
      <c r="A556" t="s">
        <v>8828</v>
      </c>
    </row>
    <row r="558" spans="1:1">
      <c r="A558" t="s">
        <v>8829</v>
      </c>
    </row>
    <row r="560" spans="1:1">
      <c r="A560" t="s">
        <v>8830</v>
      </c>
    </row>
    <row r="562" spans="1:1">
      <c r="A562" t="s">
        <v>8831</v>
      </c>
    </row>
    <row r="564" spans="1:1">
      <c r="A564" t="s">
        <v>8832</v>
      </c>
    </row>
    <row r="566" spans="1:1">
      <c r="A566" t="s">
        <v>8833</v>
      </c>
    </row>
    <row r="568" spans="1:1">
      <c r="A568" t="s">
        <v>8834</v>
      </c>
    </row>
    <row r="570" spans="1:1">
      <c r="A570" t="s">
        <v>8835</v>
      </c>
    </row>
    <row r="572" spans="1:1">
      <c r="A572" t="s">
        <v>8836</v>
      </c>
    </row>
    <row r="574" spans="1:1">
      <c r="A574" t="s">
        <v>8837</v>
      </c>
    </row>
    <row r="576" spans="1:1">
      <c r="A576" t="s">
        <v>8838</v>
      </c>
    </row>
    <row r="578" spans="1:1">
      <c r="A578" t="s">
        <v>8839</v>
      </c>
    </row>
    <row r="580" spans="1:1">
      <c r="A580" t="s">
        <v>8840</v>
      </c>
    </row>
    <row r="582" spans="1:1">
      <c r="A582" t="s">
        <v>8841</v>
      </c>
    </row>
    <row r="584" spans="1:1">
      <c r="A584" t="s">
        <v>8842</v>
      </c>
    </row>
    <row r="586" spans="1:1">
      <c r="A586" t="s">
        <v>8843</v>
      </c>
    </row>
    <row r="588" spans="1:1">
      <c r="A588" t="s">
        <v>8238</v>
      </c>
    </row>
    <row r="590" spans="1:1">
      <c r="A590" t="s">
        <v>8239</v>
      </c>
    </row>
    <row r="592" spans="1:1">
      <c r="A592" t="s">
        <v>8844</v>
      </c>
    </row>
    <row r="594" spans="1:1">
      <c r="A594" t="s">
        <v>8845</v>
      </c>
    </row>
    <row r="596" spans="1:1">
      <c r="A596" t="s">
        <v>8846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8847</v>
      </c>
    </row>
    <row r="605" spans="1:1">
      <c r="A605" t="s">
        <v>8848</v>
      </c>
    </row>
    <row r="607" spans="1:1">
      <c r="A607" t="s">
        <v>8849</v>
      </c>
    </row>
    <row r="609" spans="1:1">
      <c r="A609" t="s">
        <v>8850</v>
      </c>
    </row>
    <row r="611" spans="1:1">
      <c r="A611" t="s">
        <v>8851</v>
      </c>
    </row>
    <row r="613" spans="1:1">
      <c r="A613" t="s">
        <v>8852</v>
      </c>
    </row>
    <row r="615" spans="1:1">
      <c r="A615" t="s">
        <v>8853</v>
      </c>
    </row>
    <row r="617" spans="1:1">
      <c r="A617" t="s">
        <v>8854</v>
      </c>
    </row>
    <row r="619" spans="1:1">
      <c r="A619" t="s">
        <v>8855</v>
      </c>
    </row>
    <row r="621" spans="1:1">
      <c r="A621" t="s">
        <v>65</v>
      </c>
    </row>
    <row r="622" spans="1:1">
      <c r="A622" t="s">
        <v>8856</v>
      </c>
    </row>
    <row r="624" spans="1:1">
      <c r="A624" t="s">
        <v>65</v>
      </c>
    </row>
    <row r="625" spans="1:1">
      <c r="A625" t="s">
        <v>8857</v>
      </c>
    </row>
    <row r="627" spans="1:1">
      <c r="A627" t="s">
        <v>8858</v>
      </c>
    </row>
    <row r="629" spans="1:1">
      <c r="A629" t="s">
        <v>8859</v>
      </c>
    </row>
    <row r="631" spans="1:1">
      <c r="A631" t="s">
        <v>8860</v>
      </c>
    </row>
    <row r="633" spans="1:1">
      <c r="A633" t="s">
        <v>8861</v>
      </c>
    </row>
    <row r="635" spans="1:1">
      <c r="A635" t="s">
        <v>8862</v>
      </c>
    </row>
    <row r="637" spans="1:1">
      <c r="A637" t="s">
        <v>8863</v>
      </c>
    </row>
    <row r="639" spans="1:1">
      <c r="A639" t="s">
        <v>8864</v>
      </c>
    </row>
    <row r="641" spans="1:1">
      <c r="A641" t="s">
        <v>8865</v>
      </c>
    </row>
    <row r="643" spans="1:1">
      <c r="A643" t="s">
        <v>7715</v>
      </c>
    </row>
    <row r="645" spans="1:1">
      <c r="A645" t="s">
        <v>65</v>
      </c>
    </row>
    <row r="646" spans="1:1">
      <c r="A646" t="s">
        <v>8866</v>
      </c>
    </row>
    <row r="648" spans="1:1">
      <c r="A648" t="s">
        <v>65</v>
      </c>
    </row>
    <row r="649" spans="1:1">
      <c r="A649" t="s">
        <v>8867</v>
      </c>
    </row>
    <row r="651" spans="1:1">
      <c r="A651" t="s">
        <v>8868</v>
      </c>
    </row>
    <row r="653" spans="1:1">
      <c r="A653" t="s">
        <v>8869</v>
      </c>
    </row>
    <row r="655" spans="1:1">
      <c r="A655" t="s">
        <v>8870</v>
      </c>
    </row>
    <row r="657" spans="1:1">
      <c r="A657" t="s">
        <v>8871</v>
      </c>
    </row>
    <row r="659" spans="1:1">
      <c r="A659" t="s">
        <v>8872</v>
      </c>
    </row>
    <row r="662" spans="1:1">
      <c r="A662" t="s">
        <v>8873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8274</v>
      </c>
    </row>
    <row r="670" spans="1:1">
      <c r="A670" t="s">
        <v>8874</v>
      </c>
    </row>
    <row r="672" spans="1:1">
      <c r="A672" t="s">
        <v>8875</v>
      </c>
    </row>
    <row r="674" spans="1:1">
      <c r="A674" t="s">
        <v>8876</v>
      </c>
    </row>
    <row r="676" spans="1:1">
      <c r="A676" t="s">
        <v>65</v>
      </c>
    </row>
    <row r="677" spans="1:1">
      <c r="A677" t="s">
        <v>8877</v>
      </c>
    </row>
    <row r="679" spans="1:1">
      <c r="A679" t="s">
        <v>65</v>
      </c>
    </row>
    <row r="680" spans="1:1">
      <c r="A680" t="s">
        <v>8878</v>
      </c>
    </row>
    <row r="682" spans="1:1">
      <c r="A682" t="s">
        <v>8879</v>
      </c>
    </row>
    <row r="684" spans="1:1">
      <c r="A684" t="s">
        <v>8880</v>
      </c>
    </row>
    <row r="686" spans="1:1">
      <c r="A686" t="s">
        <v>8881</v>
      </c>
    </row>
    <row r="688" spans="1:1">
      <c r="A688" t="s">
        <v>8882</v>
      </c>
    </row>
    <row r="690" spans="1:1">
      <c r="A690" t="s">
        <v>8883</v>
      </c>
    </row>
    <row r="692" spans="1:1">
      <c r="A692" t="s">
        <v>8884</v>
      </c>
    </row>
    <row r="694" spans="1:1">
      <c r="A694" t="s">
        <v>8885</v>
      </c>
    </row>
    <row r="696" spans="1:1">
      <c r="A696" t="s">
        <v>8886</v>
      </c>
    </row>
    <row r="698" spans="1:1">
      <c r="A698" t="s">
        <v>8887</v>
      </c>
    </row>
    <row r="700" spans="1:1">
      <c r="A700" t="s">
        <v>8888</v>
      </c>
    </row>
    <row r="702" spans="1:1">
      <c r="A702" t="s">
        <v>8889</v>
      </c>
    </row>
    <row r="704" spans="1:1">
      <c r="A704" t="s">
        <v>8890</v>
      </c>
    </row>
    <row r="706" spans="1:1">
      <c r="A706" t="s">
        <v>8891</v>
      </c>
    </row>
    <row r="708" spans="1:1">
      <c r="A708" t="s">
        <v>65</v>
      </c>
    </row>
    <row r="709" spans="1:1">
      <c r="A709" t="s">
        <v>8892</v>
      </c>
    </row>
    <row r="711" spans="1:1">
      <c r="A711" t="s">
        <v>65</v>
      </c>
    </row>
    <row r="712" spans="1:1">
      <c r="A712" t="s">
        <v>8893</v>
      </c>
    </row>
    <row r="714" spans="1:1">
      <c r="A714" t="s">
        <v>8894</v>
      </c>
    </row>
    <row r="716" spans="1:1">
      <c r="A716" t="s">
        <v>8895</v>
      </c>
    </row>
    <row r="718" spans="1:1">
      <c r="A718" t="s">
        <v>65</v>
      </c>
    </row>
    <row r="719" spans="1:1">
      <c r="A719" t="s">
        <v>8896</v>
      </c>
    </row>
    <row r="721" spans="1:1">
      <c r="A721" t="s">
        <v>65</v>
      </c>
    </row>
    <row r="722" spans="1:1">
      <c r="A722" t="s">
        <v>8897</v>
      </c>
    </row>
    <row r="724" spans="1:1">
      <c r="A724" t="s">
        <v>65</v>
      </c>
    </row>
    <row r="725" spans="1:1">
      <c r="A725" t="s">
        <v>8898</v>
      </c>
    </row>
    <row r="728" spans="1:1">
      <c r="A728" t="s">
        <v>8899</v>
      </c>
    </row>
    <row r="729" spans="1:1">
      <c r="A729" t="s">
        <v>58</v>
      </c>
    </row>
    <row r="730" spans="1:1">
      <c r="A730" t="s">
        <v>59</v>
      </c>
    </row>
    <row r="731" spans="1:1">
      <c r="A731" t="s">
        <v>60</v>
      </c>
    </row>
    <row r="732" spans="1:1">
      <c r="A732" t="s">
        <v>61</v>
      </c>
    </row>
    <row r="734" spans="1:1">
      <c r="A734" t="s">
        <v>65</v>
      </c>
    </row>
    <row r="735" spans="1:1">
      <c r="A735" t="s">
        <v>8900</v>
      </c>
    </row>
    <row r="737" spans="1:1">
      <c r="A737" t="s">
        <v>65</v>
      </c>
    </row>
    <row r="738" spans="1:1">
      <c r="A738" t="s">
        <v>8901</v>
      </c>
    </row>
    <row r="740" spans="1:1">
      <c r="A740" t="s">
        <v>65</v>
      </c>
    </row>
    <row r="741" spans="1:1">
      <c r="A741" t="s">
        <v>326</v>
      </c>
    </row>
    <row r="742" spans="1:1">
      <c r="A742" t="s">
        <v>8902</v>
      </c>
    </row>
    <row r="744" spans="1:1">
      <c r="A744" t="s">
        <v>65</v>
      </c>
    </row>
    <row r="745" spans="1:1">
      <c r="A745" t="s">
        <v>65</v>
      </c>
    </row>
  </sheetData>
  <pageMargins left="0.7" right="0.7" top="0.75" bottom="0.75" header="0.3" footer="0.3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8818-DC85-4BEB-A656-49D9AC136448}">
  <dimension ref="A2:A806"/>
  <sheetViews>
    <sheetView zoomScaleNormal="100" workbookViewId="0">
      <selection activeCell="A19" sqref="A19"/>
    </sheetView>
  </sheetViews>
  <sheetFormatPr defaultRowHeight="14.4"/>
  <cols>
    <col min="1" max="1" width="80.88671875" bestFit="1" customWidth="1"/>
  </cols>
  <sheetData>
    <row r="2" spans="1:1">
      <c r="A2" t="s">
        <v>8308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8309</v>
      </c>
    </row>
    <row r="10" spans="1:1">
      <c r="A10" t="s">
        <v>8310</v>
      </c>
    </row>
    <row r="12" spans="1:1">
      <c r="A12" t="s">
        <v>65</v>
      </c>
    </row>
    <row r="13" spans="1:1">
      <c r="A13" t="s">
        <v>8311</v>
      </c>
    </row>
    <row r="15" spans="1:1">
      <c r="A15" t="s">
        <v>65</v>
      </c>
    </row>
    <row r="16" spans="1:1">
      <c r="A16" t="s">
        <v>8312</v>
      </c>
    </row>
    <row r="18" spans="1:1">
      <c r="A18" t="s">
        <v>8313</v>
      </c>
    </row>
    <row r="20" spans="1:1">
      <c r="A20" t="s">
        <v>65</v>
      </c>
    </row>
    <row r="21" spans="1:1">
      <c r="A21" t="s">
        <v>8314</v>
      </c>
    </row>
    <row r="23" spans="1:1">
      <c r="A23" t="s">
        <v>65</v>
      </c>
    </row>
    <row r="24" spans="1:1">
      <c r="A24" t="s">
        <v>8315</v>
      </c>
    </row>
    <row r="26" spans="1:1">
      <c r="A26" t="s">
        <v>8316</v>
      </c>
    </row>
    <row r="28" spans="1:1">
      <c r="A28" t="s">
        <v>8317</v>
      </c>
    </row>
    <row r="30" spans="1:1">
      <c r="A30" t="s">
        <v>8318</v>
      </c>
    </row>
    <row r="32" spans="1:1">
      <c r="A32" t="s">
        <v>65</v>
      </c>
    </row>
    <row r="33" spans="1:1">
      <c r="A33" t="s">
        <v>8319</v>
      </c>
    </row>
    <row r="35" spans="1:1">
      <c r="A35" t="s">
        <v>65</v>
      </c>
    </row>
    <row r="36" spans="1:1">
      <c r="A36" t="s">
        <v>8320</v>
      </c>
    </row>
    <row r="38" spans="1:1">
      <c r="A38" t="s">
        <v>8321</v>
      </c>
    </row>
    <row r="40" spans="1:1">
      <c r="A40" t="s">
        <v>6726</v>
      </c>
    </row>
    <row r="42" spans="1:1">
      <c r="A42" t="s">
        <v>8322</v>
      </c>
    </row>
    <row r="44" spans="1:1">
      <c r="A44" t="s">
        <v>8323</v>
      </c>
    </row>
    <row r="46" spans="1:1">
      <c r="A46" t="s">
        <v>8324</v>
      </c>
    </row>
    <row r="48" spans="1:1">
      <c r="A48" t="s">
        <v>8325</v>
      </c>
    </row>
    <row r="50" spans="1:1">
      <c r="A50" t="s">
        <v>8326</v>
      </c>
    </row>
    <row r="52" spans="1:1">
      <c r="A52" t="s">
        <v>8327</v>
      </c>
    </row>
    <row r="54" spans="1:1">
      <c r="A54" t="s">
        <v>65</v>
      </c>
    </row>
    <row r="55" spans="1:1">
      <c r="A55" t="s">
        <v>8328</v>
      </c>
    </row>
    <row r="57" spans="1:1">
      <c r="A57" t="s">
        <v>65</v>
      </c>
    </row>
    <row r="58" spans="1:1">
      <c r="A58" t="s">
        <v>8329</v>
      </c>
    </row>
    <row r="60" spans="1:1">
      <c r="A60" t="s">
        <v>8330</v>
      </c>
    </row>
    <row r="62" spans="1:1">
      <c r="A62" t="s">
        <v>8331</v>
      </c>
    </row>
    <row r="64" spans="1:1">
      <c r="A64" t="s">
        <v>8332</v>
      </c>
    </row>
    <row r="66" spans="1:1">
      <c r="A66" t="s">
        <v>65</v>
      </c>
    </row>
    <row r="68" spans="1:1">
      <c r="A68" t="s">
        <v>8333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8334</v>
      </c>
    </row>
    <row r="76" spans="1:1">
      <c r="A76" t="s">
        <v>65</v>
      </c>
    </row>
    <row r="77" spans="1:1">
      <c r="A77" t="s">
        <v>8335</v>
      </c>
    </row>
    <row r="79" spans="1:1">
      <c r="A79" t="s">
        <v>8336</v>
      </c>
    </row>
    <row r="81" spans="1:1">
      <c r="A81" t="s">
        <v>8337</v>
      </c>
    </row>
    <row r="83" spans="1:1">
      <c r="A83" t="s">
        <v>5720</v>
      </c>
    </row>
    <row r="85" spans="1:1">
      <c r="A85" t="s">
        <v>8338</v>
      </c>
    </row>
    <row r="87" spans="1:1">
      <c r="A87" t="s">
        <v>8339</v>
      </c>
    </row>
    <row r="89" spans="1:1">
      <c r="A89" t="s">
        <v>8340</v>
      </c>
    </row>
    <row r="91" spans="1:1">
      <c r="A91" t="s">
        <v>8341</v>
      </c>
    </row>
    <row r="93" spans="1:1">
      <c r="A93" t="s">
        <v>8038</v>
      </c>
    </row>
    <row r="95" spans="1:1">
      <c r="A95" t="s">
        <v>8040</v>
      </c>
    </row>
    <row r="97" spans="1:1">
      <c r="A97" t="s">
        <v>8342</v>
      </c>
    </row>
    <row r="99" spans="1:1">
      <c r="A99" t="s">
        <v>65</v>
      </c>
    </row>
    <row r="100" spans="1:1">
      <c r="A100" t="s">
        <v>8343</v>
      </c>
    </row>
    <row r="102" spans="1:1">
      <c r="A102" t="s">
        <v>65</v>
      </c>
    </row>
    <row r="103" spans="1:1">
      <c r="A103" t="s">
        <v>8344</v>
      </c>
    </row>
    <row r="105" spans="1:1">
      <c r="A105" t="s">
        <v>8345</v>
      </c>
    </row>
    <row r="107" spans="1:1">
      <c r="A107" t="s">
        <v>8346</v>
      </c>
    </row>
    <row r="109" spans="1:1">
      <c r="A109" t="s">
        <v>8347</v>
      </c>
    </row>
    <row r="111" spans="1:1">
      <c r="A111" t="s">
        <v>8348</v>
      </c>
    </row>
    <row r="113" spans="1:1">
      <c r="A113" t="s">
        <v>65</v>
      </c>
    </row>
    <row r="114" spans="1:1">
      <c r="A114" t="s">
        <v>8349</v>
      </c>
    </row>
    <row r="116" spans="1:1">
      <c r="A116" t="s">
        <v>65</v>
      </c>
    </row>
    <row r="117" spans="1:1">
      <c r="A117" t="s">
        <v>8350</v>
      </c>
    </row>
    <row r="119" spans="1:1">
      <c r="A119" t="s">
        <v>8351</v>
      </c>
    </row>
    <row r="121" spans="1:1">
      <c r="A121" t="s">
        <v>8352</v>
      </c>
    </row>
    <row r="123" spans="1:1">
      <c r="A123" t="s">
        <v>8353</v>
      </c>
    </row>
    <row r="125" spans="1:1">
      <c r="A125" t="s">
        <v>65</v>
      </c>
    </row>
    <row r="126" spans="1:1">
      <c r="A126" t="s">
        <v>8354</v>
      </c>
    </row>
    <row r="128" spans="1:1">
      <c r="A128" t="s">
        <v>65</v>
      </c>
    </row>
    <row r="129" spans="1:1">
      <c r="A129" t="s">
        <v>8355</v>
      </c>
    </row>
    <row r="131" spans="1:1">
      <c r="A131" t="s">
        <v>8356</v>
      </c>
    </row>
    <row r="134" spans="1:1">
      <c r="A134" t="s">
        <v>8357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6507</v>
      </c>
    </row>
    <row r="142" spans="1:1">
      <c r="A142" t="s">
        <v>65</v>
      </c>
    </row>
    <row r="143" spans="1:1">
      <c r="A143" t="s">
        <v>8358</v>
      </c>
    </row>
    <row r="145" spans="1:1">
      <c r="A145" t="s">
        <v>65</v>
      </c>
    </row>
    <row r="146" spans="1:1">
      <c r="A146" t="s">
        <v>8359</v>
      </c>
    </row>
    <row r="148" spans="1:1">
      <c r="A148" t="s">
        <v>65</v>
      </c>
    </row>
    <row r="149" spans="1:1">
      <c r="A149" t="s">
        <v>8360</v>
      </c>
    </row>
    <row r="151" spans="1:1">
      <c r="A151" t="s">
        <v>65</v>
      </c>
    </row>
    <row r="152" spans="1:1">
      <c r="A152" t="s">
        <v>7528</v>
      </c>
    </row>
    <row r="154" spans="1:1">
      <c r="A154" t="s">
        <v>8361</v>
      </c>
    </row>
    <row r="156" spans="1:1">
      <c r="A156" t="s">
        <v>8362</v>
      </c>
    </row>
    <row r="158" spans="1:1">
      <c r="A158" t="s">
        <v>8363</v>
      </c>
    </row>
    <row r="160" spans="1:1">
      <c r="A160" t="s">
        <v>8364</v>
      </c>
    </row>
    <row r="162" spans="1:1">
      <c r="A162" t="s">
        <v>8365</v>
      </c>
    </row>
    <row r="164" spans="1:1">
      <c r="A164" t="s">
        <v>8366</v>
      </c>
    </row>
    <row r="166" spans="1:1">
      <c r="A166" t="s">
        <v>8367</v>
      </c>
    </row>
    <row r="168" spans="1:1">
      <c r="A168" t="s">
        <v>8368</v>
      </c>
    </row>
    <row r="170" spans="1:1">
      <c r="A170" t="s">
        <v>7281</v>
      </c>
    </row>
    <row r="172" spans="1:1">
      <c r="A172" t="s">
        <v>8369</v>
      </c>
    </row>
    <row r="174" spans="1:1">
      <c r="A174" t="s">
        <v>8370</v>
      </c>
    </row>
    <row r="176" spans="1:1">
      <c r="A176" t="s">
        <v>8371</v>
      </c>
    </row>
    <row r="178" spans="1:1">
      <c r="A178" t="s">
        <v>8372</v>
      </c>
    </row>
    <row r="180" spans="1:1">
      <c r="A180" t="s">
        <v>8373</v>
      </c>
    </row>
    <row r="182" spans="1:1">
      <c r="A182" t="s">
        <v>8374</v>
      </c>
    </row>
    <row r="184" spans="1:1">
      <c r="A184" t="s">
        <v>8375</v>
      </c>
    </row>
    <row r="186" spans="1:1">
      <c r="A186" t="s">
        <v>8376</v>
      </c>
    </row>
    <row r="188" spans="1:1">
      <c r="A188" t="s">
        <v>8063</v>
      </c>
    </row>
    <row r="190" spans="1:1">
      <c r="A190" t="s">
        <v>8377</v>
      </c>
    </row>
    <row r="192" spans="1:1">
      <c r="A192" t="s">
        <v>8378</v>
      </c>
    </row>
    <row r="194" spans="1:1">
      <c r="A194" t="s">
        <v>8379</v>
      </c>
    </row>
    <row r="196" spans="1:1">
      <c r="A196" t="s">
        <v>8380</v>
      </c>
    </row>
    <row r="198" spans="1:1">
      <c r="A198" t="s">
        <v>8381</v>
      </c>
    </row>
    <row r="200" spans="1:1">
      <c r="A200" t="s">
        <v>8382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8383</v>
      </c>
    </row>
    <row r="209" spans="1:1">
      <c r="A209" t="s">
        <v>65</v>
      </c>
    </row>
    <row r="210" spans="1:1">
      <c r="A210" t="s">
        <v>8384</v>
      </c>
    </row>
    <row r="212" spans="1:1">
      <c r="A212" t="s">
        <v>65</v>
      </c>
    </row>
    <row r="213" spans="1:1">
      <c r="A213" t="s">
        <v>8385</v>
      </c>
    </row>
    <row r="215" spans="1:1">
      <c r="A215" t="s">
        <v>8386</v>
      </c>
    </row>
    <row r="217" spans="1:1">
      <c r="A217" t="s">
        <v>8387</v>
      </c>
    </row>
    <row r="219" spans="1:1">
      <c r="A219" t="s">
        <v>8388</v>
      </c>
    </row>
    <row r="221" spans="1:1">
      <c r="A221" t="s">
        <v>8389</v>
      </c>
    </row>
    <row r="223" spans="1:1">
      <c r="A223" t="s">
        <v>8390</v>
      </c>
    </row>
    <row r="225" spans="1:1">
      <c r="A225" t="s">
        <v>8391</v>
      </c>
    </row>
    <row r="227" spans="1:1">
      <c r="A227" t="s">
        <v>65</v>
      </c>
    </row>
    <row r="228" spans="1:1">
      <c r="A228" t="s">
        <v>8392</v>
      </c>
    </row>
    <row r="230" spans="1:1">
      <c r="A230" t="s">
        <v>65</v>
      </c>
    </row>
    <row r="231" spans="1:1">
      <c r="A231" t="s">
        <v>8393</v>
      </c>
    </row>
    <row r="233" spans="1:1">
      <c r="A233" t="s">
        <v>8394</v>
      </c>
    </row>
    <row r="235" spans="1:1">
      <c r="A235" t="s">
        <v>8395</v>
      </c>
    </row>
    <row r="237" spans="1:1">
      <c r="A237" t="s">
        <v>8396</v>
      </c>
    </row>
    <row r="239" spans="1:1">
      <c r="A239" t="s">
        <v>8397</v>
      </c>
    </row>
    <row r="241" spans="1:1">
      <c r="A241" t="s">
        <v>6798</v>
      </c>
    </row>
    <row r="243" spans="1:1">
      <c r="A243" t="s">
        <v>8398</v>
      </c>
    </row>
    <row r="245" spans="1:1">
      <c r="A245" t="s">
        <v>8399</v>
      </c>
    </row>
    <row r="247" spans="1:1">
      <c r="A247" t="s">
        <v>8400</v>
      </c>
    </row>
    <row r="249" spans="1:1">
      <c r="A249" t="s">
        <v>6802</v>
      </c>
    </row>
    <row r="251" spans="1:1">
      <c r="A251" t="s">
        <v>8401</v>
      </c>
    </row>
    <row r="253" spans="1:1">
      <c r="A253" t="s">
        <v>8402</v>
      </c>
    </row>
    <row r="255" spans="1:1">
      <c r="A255" t="s">
        <v>8403</v>
      </c>
    </row>
    <row r="257" spans="1:1">
      <c r="A257" t="s">
        <v>8404</v>
      </c>
    </row>
    <row r="259" spans="1:1">
      <c r="A259" t="s">
        <v>8405</v>
      </c>
    </row>
    <row r="261" spans="1:1">
      <c r="A261" t="s">
        <v>8406</v>
      </c>
    </row>
    <row r="263" spans="1:1">
      <c r="A263" t="s">
        <v>8407</v>
      </c>
    </row>
    <row r="266" spans="1:1">
      <c r="A266" t="s">
        <v>8408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8409</v>
      </c>
    </row>
    <row r="274" spans="1:1">
      <c r="A274" t="s">
        <v>8410</v>
      </c>
    </row>
    <row r="276" spans="1:1">
      <c r="A276" t="s">
        <v>8411</v>
      </c>
    </row>
    <row r="278" spans="1:1">
      <c r="A278" t="s">
        <v>8412</v>
      </c>
    </row>
    <row r="280" spans="1:1">
      <c r="A280" t="s">
        <v>8413</v>
      </c>
    </row>
    <row r="282" spans="1:1">
      <c r="A282" t="s">
        <v>8414</v>
      </c>
    </row>
    <row r="284" spans="1:1">
      <c r="A284" t="s">
        <v>65</v>
      </c>
    </row>
    <row r="285" spans="1:1">
      <c r="A285" t="s">
        <v>8415</v>
      </c>
    </row>
    <row r="287" spans="1:1">
      <c r="A287" t="s">
        <v>65</v>
      </c>
    </row>
    <row r="288" spans="1:1">
      <c r="A288" t="s">
        <v>8416</v>
      </c>
    </row>
    <row r="290" spans="1:1">
      <c r="A290" t="s">
        <v>65</v>
      </c>
    </row>
    <row r="291" spans="1:1">
      <c r="A291" t="s">
        <v>8417</v>
      </c>
    </row>
    <row r="293" spans="1:1">
      <c r="A293" t="s">
        <v>65</v>
      </c>
    </row>
    <row r="294" spans="1:1">
      <c r="A294" t="s">
        <v>8418</v>
      </c>
    </row>
    <row r="296" spans="1:1">
      <c r="A296" t="s">
        <v>8419</v>
      </c>
    </row>
    <row r="298" spans="1:1">
      <c r="A298" t="s">
        <v>8420</v>
      </c>
    </row>
    <row r="300" spans="1:1">
      <c r="A300" t="s">
        <v>8421</v>
      </c>
    </row>
    <row r="302" spans="1:1">
      <c r="A302" t="s">
        <v>8422</v>
      </c>
    </row>
    <row r="304" spans="1:1">
      <c r="A304" t="s">
        <v>8423</v>
      </c>
    </row>
    <row r="306" spans="1:1">
      <c r="A306" t="s">
        <v>8424</v>
      </c>
    </row>
    <row r="308" spans="1:1">
      <c r="A308" t="s">
        <v>8425</v>
      </c>
    </row>
    <row r="310" spans="1:1">
      <c r="A310" t="s">
        <v>8426</v>
      </c>
    </row>
    <row r="312" spans="1:1">
      <c r="A312" t="s">
        <v>7861</v>
      </c>
    </row>
    <row r="314" spans="1:1">
      <c r="A314" t="s">
        <v>8427</v>
      </c>
    </row>
    <row r="316" spans="1:1">
      <c r="A316" t="s">
        <v>8428</v>
      </c>
    </row>
    <row r="318" spans="1:1">
      <c r="A318" t="s">
        <v>8429</v>
      </c>
    </row>
    <row r="320" spans="1:1">
      <c r="A320" t="s">
        <v>8430</v>
      </c>
    </row>
    <row r="322" spans="1:1">
      <c r="A322" t="s">
        <v>8431</v>
      </c>
    </row>
    <row r="324" spans="1:1">
      <c r="A324" t="s">
        <v>8432</v>
      </c>
    </row>
    <row r="326" spans="1:1">
      <c r="A326" t="s">
        <v>8433</v>
      </c>
    </row>
    <row r="328" spans="1:1">
      <c r="A328" t="s">
        <v>8434</v>
      </c>
    </row>
    <row r="330" spans="1:1">
      <c r="A330" t="s">
        <v>8435</v>
      </c>
    </row>
    <row r="332" spans="1:1">
      <c r="A332" t="s">
        <v>8436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8437</v>
      </c>
    </row>
    <row r="341" spans="1:1">
      <c r="A341" t="s">
        <v>8438</v>
      </c>
    </row>
    <row r="343" spans="1:1">
      <c r="A343" t="s">
        <v>8439</v>
      </c>
    </row>
    <row r="345" spans="1:1">
      <c r="A345" t="s">
        <v>8440</v>
      </c>
    </row>
    <row r="347" spans="1:1">
      <c r="A347" t="s">
        <v>8441</v>
      </c>
    </row>
    <row r="349" spans="1:1">
      <c r="A349" t="s">
        <v>8442</v>
      </c>
    </row>
    <row r="351" spans="1:1">
      <c r="A351" t="s">
        <v>8443</v>
      </c>
    </row>
    <row r="353" spans="1:1">
      <c r="A353" t="s">
        <v>8444</v>
      </c>
    </row>
    <row r="355" spans="1:1">
      <c r="A355" t="s">
        <v>8445</v>
      </c>
    </row>
    <row r="357" spans="1:1">
      <c r="A357" t="s">
        <v>8446</v>
      </c>
    </row>
    <row r="359" spans="1:1">
      <c r="A359" t="s">
        <v>8447</v>
      </c>
    </row>
    <row r="361" spans="1:1">
      <c r="A361" t="s">
        <v>8448</v>
      </c>
    </row>
    <row r="363" spans="1:1">
      <c r="A363" t="s">
        <v>8449</v>
      </c>
    </row>
    <row r="365" spans="1:1">
      <c r="A365" t="s">
        <v>8450</v>
      </c>
    </row>
    <row r="367" spans="1:1">
      <c r="A367" t="s">
        <v>8451</v>
      </c>
    </row>
    <row r="369" spans="1:1">
      <c r="A369" t="s">
        <v>65</v>
      </c>
    </row>
    <row r="370" spans="1:1">
      <c r="A370" t="s">
        <v>8452</v>
      </c>
    </row>
    <row r="372" spans="1:1">
      <c r="A372" t="s">
        <v>65</v>
      </c>
    </row>
    <row r="373" spans="1:1">
      <c r="A373" t="s">
        <v>8453</v>
      </c>
    </row>
    <row r="375" spans="1:1">
      <c r="A375" t="s">
        <v>8454</v>
      </c>
    </row>
    <row r="377" spans="1:1">
      <c r="A377" t="s">
        <v>8455</v>
      </c>
    </row>
    <row r="379" spans="1:1">
      <c r="A379" t="s">
        <v>8456</v>
      </c>
    </row>
    <row r="381" spans="1:1">
      <c r="A381" t="s">
        <v>8457</v>
      </c>
    </row>
    <row r="383" spans="1:1">
      <c r="A383" t="s">
        <v>8458</v>
      </c>
    </row>
    <row r="385" spans="1:1">
      <c r="A385" t="s">
        <v>65</v>
      </c>
    </row>
    <row r="386" spans="1:1">
      <c r="A386" t="s">
        <v>8459</v>
      </c>
    </row>
    <row r="388" spans="1:1">
      <c r="A388" t="s">
        <v>65</v>
      </c>
    </row>
    <row r="389" spans="1:1">
      <c r="A389" t="s">
        <v>8460</v>
      </c>
    </row>
    <row r="391" spans="1:1">
      <c r="A391" t="s">
        <v>8461</v>
      </c>
    </row>
    <row r="393" spans="1:1">
      <c r="A393" t="s">
        <v>8462</v>
      </c>
    </row>
    <row r="395" spans="1:1">
      <c r="A395" t="s">
        <v>8463</v>
      </c>
    </row>
    <row r="398" spans="1:1">
      <c r="A398" t="s">
        <v>8464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65</v>
      </c>
    </row>
    <row r="405" spans="1:1">
      <c r="A405" t="s">
        <v>8465</v>
      </c>
    </row>
    <row r="407" spans="1:1">
      <c r="A407" t="s">
        <v>65</v>
      </c>
    </row>
    <row r="408" spans="1:1">
      <c r="A408" t="s">
        <v>8466</v>
      </c>
    </row>
    <row r="410" spans="1:1">
      <c r="A410" t="s">
        <v>65</v>
      </c>
    </row>
    <row r="411" spans="1:1">
      <c r="A411" t="s">
        <v>8467</v>
      </c>
    </row>
    <row r="413" spans="1:1">
      <c r="A413" t="s">
        <v>65</v>
      </c>
    </row>
    <row r="414" spans="1:1">
      <c r="A414" t="s">
        <v>8468</v>
      </c>
    </row>
    <row r="416" spans="1:1">
      <c r="A416" t="s">
        <v>65</v>
      </c>
    </row>
    <row r="417" spans="1:1">
      <c r="A417" t="s">
        <v>8469</v>
      </c>
    </row>
    <row r="419" spans="1:1">
      <c r="A419" t="s">
        <v>65</v>
      </c>
    </row>
    <row r="420" spans="1:1">
      <c r="A420" t="s">
        <v>8470</v>
      </c>
    </row>
    <row r="422" spans="1:1">
      <c r="A422" t="s">
        <v>65</v>
      </c>
    </row>
    <row r="423" spans="1:1">
      <c r="A423" t="s">
        <v>8471</v>
      </c>
    </row>
    <row r="425" spans="1:1">
      <c r="A425" t="s">
        <v>65</v>
      </c>
    </row>
    <row r="426" spans="1:1">
      <c r="A426" t="s">
        <v>8472</v>
      </c>
    </row>
    <row r="428" spans="1:1">
      <c r="A428" t="s">
        <v>8473</v>
      </c>
    </row>
    <row r="430" spans="1:1">
      <c r="A430" t="s">
        <v>8474</v>
      </c>
    </row>
    <row r="432" spans="1:1">
      <c r="A432" t="s">
        <v>8475</v>
      </c>
    </row>
    <row r="434" spans="1:1">
      <c r="A434" t="s">
        <v>8476</v>
      </c>
    </row>
    <row r="436" spans="1:1">
      <c r="A436" t="s">
        <v>8477</v>
      </c>
    </row>
    <row r="438" spans="1:1">
      <c r="A438" t="s">
        <v>8478</v>
      </c>
    </row>
    <row r="440" spans="1:1">
      <c r="A440" t="s">
        <v>65</v>
      </c>
    </row>
    <row r="441" spans="1:1">
      <c r="A441" t="s">
        <v>8479</v>
      </c>
    </row>
    <row r="443" spans="1:1">
      <c r="A443" t="s">
        <v>65</v>
      </c>
    </row>
    <row r="444" spans="1:1">
      <c r="A444" t="s">
        <v>8480</v>
      </c>
    </row>
    <row r="446" spans="1:1">
      <c r="A446" t="s">
        <v>8481</v>
      </c>
    </row>
    <row r="448" spans="1:1">
      <c r="A448" t="s">
        <v>65</v>
      </c>
    </row>
    <row r="449" spans="1:1">
      <c r="A449" t="s">
        <v>8482</v>
      </c>
    </row>
    <row r="451" spans="1:1">
      <c r="A451" t="s">
        <v>65</v>
      </c>
    </row>
    <row r="452" spans="1:1">
      <c r="A452" t="s">
        <v>8483</v>
      </c>
    </row>
    <row r="454" spans="1:1">
      <c r="A454" t="s">
        <v>65</v>
      </c>
    </row>
    <row r="455" spans="1:1">
      <c r="A455" t="s">
        <v>8484</v>
      </c>
    </row>
    <row r="457" spans="1:1">
      <c r="A457" t="s">
        <v>65</v>
      </c>
    </row>
    <row r="458" spans="1:1">
      <c r="A458" t="s">
        <v>8485</v>
      </c>
    </row>
    <row r="460" spans="1:1">
      <c r="A460" t="s">
        <v>8486</v>
      </c>
    </row>
    <row r="462" spans="1:1">
      <c r="A462" t="s">
        <v>8487</v>
      </c>
    </row>
    <row r="464" spans="1:1">
      <c r="A464" t="s">
        <v>8488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8489</v>
      </c>
    </row>
    <row r="473" spans="1:1">
      <c r="A473" t="s">
        <v>8490</v>
      </c>
    </row>
    <row r="475" spans="1:1">
      <c r="A475" t="s">
        <v>65</v>
      </c>
    </row>
    <row r="476" spans="1:1">
      <c r="A476" t="s">
        <v>8491</v>
      </c>
    </row>
    <row r="478" spans="1:1">
      <c r="A478" t="s">
        <v>65</v>
      </c>
    </row>
    <row r="479" spans="1:1">
      <c r="A479" t="s">
        <v>8492</v>
      </c>
    </row>
    <row r="481" spans="1:1">
      <c r="A481" t="s">
        <v>65</v>
      </c>
    </row>
    <row r="482" spans="1:1">
      <c r="A482" t="s">
        <v>8493</v>
      </c>
    </row>
    <row r="484" spans="1:1">
      <c r="A484" t="s">
        <v>65</v>
      </c>
    </row>
    <row r="485" spans="1:1">
      <c r="A485" t="s">
        <v>8494</v>
      </c>
    </row>
    <row r="487" spans="1:1">
      <c r="A487" t="s">
        <v>65</v>
      </c>
    </row>
    <row r="488" spans="1:1">
      <c r="A488" t="s">
        <v>8495</v>
      </c>
    </row>
    <row r="490" spans="1:1">
      <c r="A490" t="s">
        <v>65</v>
      </c>
    </row>
    <row r="491" spans="1:1">
      <c r="A491" t="s">
        <v>8496</v>
      </c>
    </row>
    <row r="493" spans="1:1">
      <c r="A493" t="s">
        <v>8497</v>
      </c>
    </row>
    <row r="495" spans="1:1">
      <c r="A495" t="s">
        <v>8498</v>
      </c>
    </row>
    <row r="497" spans="1:1">
      <c r="A497" t="s">
        <v>8499</v>
      </c>
    </row>
    <row r="499" spans="1:1">
      <c r="A499" t="s">
        <v>8500</v>
      </c>
    </row>
    <row r="501" spans="1:1">
      <c r="A501" t="s">
        <v>8501</v>
      </c>
    </row>
    <row r="503" spans="1:1">
      <c r="A503" t="s">
        <v>8502</v>
      </c>
    </row>
    <row r="505" spans="1:1">
      <c r="A505" t="s">
        <v>8503</v>
      </c>
    </row>
    <row r="507" spans="1:1">
      <c r="A507" t="s">
        <v>8504</v>
      </c>
    </row>
    <row r="509" spans="1:1">
      <c r="A509" t="s">
        <v>8505</v>
      </c>
    </row>
    <row r="511" spans="1:1">
      <c r="A511" t="s">
        <v>8506</v>
      </c>
    </row>
    <row r="513" spans="1:1">
      <c r="A513" t="s">
        <v>5881</v>
      </c>
    </row>
    <row r="515" spans="1:1">
      <c r="A515" t="s">
        <v>8507</v>
      </c>
    </row>
    <row r="517" spans="1:1">
      <c r="A517" t="s">
        <v>7670</v>
      </c>
    </row>
    <row r="519" spans="1:1">
      <c r="A519" t="s">
        <v>6654</v>
      </c>
    </row>
    <row r="521" spans="1:1">
      <c r="A521" t="s">
        <v>8508</v>
      </c>
    </row>
    <row r="523" spans="1:1">
      <c r="A523" t="s">
        <v>8509</v>
      </c>
    </row>
    <row r="525" spans="1:1">
      <c r="A525" t="s">
        <v>8510</v>
      </c>
    </row>
    <row r="527" spans="1:1">
      <c r="A527" t="s">
        <v>8511</v>
      </c>
    </row>
    <row r="530" spans="1:1">
      <c r="A530" t="s">
        <v>8512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8513</v>
      </c>
    </row>
    <row r="538" spans="1:1">
      <c r="A538" t="s">
        <v>8514</v>
      </c>
    </row>
    <row r="540" spans="1:1">
      <c r="A540" t="s">
        <v>8199</v>
      </c>
    </row>
    <row r="542" spans="1:1">
      <c r="A542" t="s">
        <v>5893</v>
      </c>
    </row>
    <row r="544" spans="1:1">
      <c r="A544" t="s">
        <v>8515</v>
      </c>
    </row>
    <row r="546" spans="1:1">
      <c r="A546" t="s">
        <v>8516</v>
      </c>
    </row>
    <row r="548" spans="1:1">
      <c r="A548" t="s">
        <v>5895</v>
      </c>
    </row>
    <row r="550" spans="1:1">
      <c r="A550" t="s">
        <v>8517</v>
      </c>
    </row>
    <row r="552" spans="1:1">
      <c r="A552" t="s">
        <v>8518</v>
      </c>
    </row>
    <row r="554" spans="1:1">
      <c r="A554" t="s">
        <v>7681</v>
      </c>
    </row>
    <row r="556" spans="1:1">
      <c r="A556" t="s">
        <v>8519</v>
      </c>
    </row>
    <row r="558" spans="1:1">
      <c r="A558" t="s">
        <v>8520</v>
      </c>
    </row>
    <row r="560" spans="1:1">
      <c r="A560" t="s">
        <v>8521</v>
      </c>
    </row>
    <row r="562" spans="1:1">
      <c r="A562" t="s">
        <v>65</v>
      </c>
    </row>
    <row r="563" spans="1:1">
      <c r="A563" t="s">
        <v>8522</v>
      </c>
    </row>
    <row r="565" spans="1:1">
      <c r="A565" t="s">
        <v>65</v>
      </c>
    </row>
    <row r="566" spans="1:1">
      <c r="A566" t="s">
        <v>8523</v>
      </c>
    </row>
    <row r="568" spans="1:1">
      <c r="A568" t="s">
        <v>65</v>
      </c>
    </row>
    <row r="569" spans="1:1">
      <c r="A569" t="s">
        <v>8524</v>
      </c>
    </row>
    <row r="571" spans="1:1">
      <c r="A571" t="s">
        <v>65</v>
      </c>
    </row>
    <row r="572" spans="1:1">
      <c r="A572" t="s">
        <v>8525</v>
      </c>
    </row>
    <row r="574" spans="1:1">
      <c r="A574" t="s">
        <v>8526</v>
      </c>
    </row>
    <row r="576" spans="1:1">
      <c r="A576" t="s">
        <v>8527</v>
      </c>
    </row>
    <row r="578" spans="1:1">
      <c r="A578" t="s">
        <v>8528</v>
      </c>
    </row>
    <row r="580" spans="1:1">
      <c r="A580" t="s">
        <v>8529</v>
      </c>
    </row>
    <row r="582" spans="1:1">
      <c r="A582" t="s">
        <v>8530</v>
      </c>
    </row>
    <row r="584" spans="1:1">
      <c r="A584" t="s">
        <v>65</v>
      </c>
    </row>
    <row r="585" spans="1:1">
      <c r="A585" t="s">
        <v>8531</v>
      </c>
    </row>
    <row r="587" spans="1:1">
      <c r="A587" t="s">
        <v>65</v>
      </c>
    </row>
    <row r="588" spans="1:1">
      <c r="A588" t="s">
        <v>8532</v>
      </c>
    </row>
    <row r="590" spans="1:1">
      <c r="A590" t="s">
        <v>8533</v>
      </c>
    </row>
    <row r="592" spans="1:1">
      <c r="A592" t="s">
        <v>65</v>
      </c>
    </row>
    <row r="593" spans="1:1">
      <c r="A593" t="s">
        <v>8534</v>
      </c>
    </row>
    <row r="596" spans="1:1">
      <c r="A596" t="s">
        <v>8535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2" spans="1:1">
      <c r="A602" t="s">
        <v>65</v>
      </c>
    </row>
    <row r="603" spans="1:1">
      <c r="A603" t="s">
        <v>8536</v>
      </c>
    </row>
    <row r="605" spans="1:1">
      <c r="A605" t="s">
        <v>65</v>
      </c>
    </row>
    <row r="606" spans="1:1">
      <c r="A606" t="s">
        <v>8537</v>
      </c>
    </row>
    <row r="608" spans="1:1">
      <c r="A608" t="s">
        <v>65</v>
      </c>
    </row>
    <row r="609" spans="1:1">
      <c r="A609" t="s">
        <v>8538</v>
      </c>
    </row>
    <row r="611" spans="1:1">
      <c r="A611" t="s">
        <v>8539</v>
      </c>
    </row>
    <row r="613" spans="1:1">
      <c r="A613" t="s">
        <v>7693</v>
      </c>
    </row>
    <row r="615" spans="1:1">
      <c r="A615" t="s">
        <v>8540</v>
      </c>
    </row>
    <row r="617" spans="1:1">
      <c r="A617" t="s">
        <v>8541</v>
      </c>
    </row>
    <row r="619" spans="1:1">
      <c r="A619" t="s">
        <v>8542</v>
      </c>
    </row>
    <row r="621" spans="1:1">
      <c r="A621" t="s">
        <v>8543</v>
      </c>
    </row>
    <row r="623" spans="1:1">
      <c r="A623" t="s">
        <v>8544</v>
      </c>
    </row>
    <row r="625" spans="1:1">
      <c r="A625" t="s">
        <v>8545</v>
      </c>
    </row>
    <row r="627" spans="1:1">
      <c r="A627" t="s">
        <v>8546</v>
      </c>
    </row>
    <row r="629" spans="1:1">
      <c r="A629" t="s">
        <v>8547</v>
      </c>
    </row>
    <row r="631" spans="1:1">
      <c r="A631" t="s">
        <v>8548</v>
      </c>
    </row>
    <row r="633" spans="1:1">
      <c r="A633" t="s">
        <v>8549</v>
      </c>
    </row>
    <row r="635" spans="1:1">
      <c r="A635" t="s">
        <v>8550</v>
      </c>
    </row>
    <row r="637" spans="1:1">
      <c r="A637" t="s">
        <v>8551</v>
      </c>
    </row>
    <row r="639" spans="1:1">
      <c r="A639" t="s">
        <v>7703</v>
      </c>
    </row>
    <row r="641" spans="1:1">
      <c r="A641" t="s">
        <v>8552</v>
      </c>
    </row>
    <row r="643" spans="1:1">
      <c r="A643" t="s">
        <v>8553</v>
      </c>
    </row>
    <row r="645" spans="1:1">
      <c r="A645" t="s">
        <v>8554</v>
      </c>
    </row>
    <row r="647" spans="1:1">
      <c r="A647" t="s">
        <v>8555</v>
      </c>
    </row>
    <row r="649" spans="1:1">
      <c r="A649" t="s">
        <v>8556</v>
      </c>
    </row>
    <row r="651" spans="1:1">
      <c r="A651" t="s">
        <v>8557</v>
      </c>
    </row>
    <row r="653" spans="1:1">
      <c r="A653" t="s">
        <v>8558</v>
      </c>
    </row>
    <row r="655" spans="1:1">
      <c r="A655" t="s">
        <v>8559</v>
      </c>
    </row>
    <row r="657" spans="1:1">
      <c r="A657" t="s">
        <v>8560</v>
      </c>
    </row>
    <row r="659" spans="1:1">
      <c r="A659" t="s">
        <v>8561</v>
      </c>
    </row>
    <row r="662" spans="1:1">
      <c r="A662" t="s">
        <v>8562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8563</v>
      </c>
    </row>
    <row r="670" spans="1:1">
      <c r="A670" t="s">
        <v>8564</v>
      </c>
    </row>
    <row r="672" spans="1:1">
      <c r="A672" t="s">
        <v>8565</v>
      </c>
    </row>
    <row r="674" spans="1:1">
      <c r="A674" t="s">
        <v>65</v>
      </c>
    </row>
    <row r="675" spans="1:1">
      <c r="A675" t="s">
        <v>8566</v>
      </c>
    </row>
    <row r="677" spans="1:1">
      <c r="A677" t="s">
        <v>65</v>
      </c>
    </row>
    <row r="678" spans="1:1">
      <c r="A678" t="s">
        <v>8567</v>
      </c>
    </row>
    <row r="680" spans="1:1">
      <c r="A680" t="s">
        <v>8568</v>
      </c>
    </row>
    <row r="682" spans="1:1">
      <c r="A682" t="s">
        <v>8569</v>
      </c>
    </row>
    <row r="684" spans="1:1">
      <c r="A684" t="s">
        <v>8570</v>
      </c>
    </row>
    <row r="686" spans="1:1">
      <c r="A686" t="s">
        <v>8571</v>
      </c>
    </row>
    <row r="688" spans="1:1">
      <c r="A688" t="s">
        <v>8572</v>
      </c>
    </row>
    <row r="690" spans="1:1">
      <c r="A690" t="s">
        <v>8573</v>
      </c>
    </row>
    <row r="692" spans="1:1">
      <c r="A692" t="s">
        <v>8574</v>
      </c>
    </row>
    <row r="694" spans="1:1">
      <c r="A694" t="s">
        <v>8575</v>
      </c>
    </row>
    <row r="696" spans="1:1">
      <c r="A696" t="s">
        <v>8576</v>
      </c>
    </row>
    <row r="698" spans="1:1">
      <c r="A698" t="s">
        <v>8577</v>
      </c>
    </row>
    <row r="700" spans="1:1">
      <c r="A700" t="s">
        <v>8578</v>
      </c>
    </row>
    <row r="702" spans="1:1">
      <c r="A702" t="s">
        <v>8579</v>
      </c>
    </row>
    <row r="704" spans="1:1">
      <c r="A704" t="s">
        <v>8580</v>
      </c>
    </row>
    <row r="706" spans="1:1">
      <c r="A706" t="s">
        <v>65</v>
      </c>
    </row>
    <row r="707" spans="1:1">
      <c r="A707" t="s">
        <v>8581</v>
      </c>
    </row>
    <row r="709" spans="1:1">
      <c r="A709" t="s">
        <v>65</v>
      </c>
    </row>
    <row r="710" spans="1:1">
      <c r="A710" t="s">
        <v>8582</v>
      </c>
    </row>
    <row r="712" spans="1:1">
      <c r="A712" t="s">
        <v>8583</v>
      </c>
    </row>
    <row r="714" spans="1:1">
      <c r="A714" t="s">
        <v>8584</v>
      </c>
    </row>
    <row r="716" spans="1:1">
      <c r="A716" t="s">
        <v>8585</v>
      </c>
    </row>
    <row r="718" spans="1:1">
      <c r="A718" t="s">
        <v>8586</v>
      </c>
    </row>
    <row r="720" spans="1:1">
      <c r="A720" t="s">
        <v>8587</v>
      </c>
    </row>
    <row r="722" spans="1:1">
      <c r="A722" t="s">
        <v>8588</v>
      </c>
    </row>
    <row r="724" spans="1:1">
      <c r="A724" t="s">
        <v>8589</v>
      </c>
    </row>
    <row r="726" spans="1:1">
      <c r="A726" t="s">
        <v>8590</v>
      </c>
    </row>
    <row r="728" spans="1:1">
      <c r="A728" t="s">
        <v>8591</v>
      </c>
    </row>
    <row r="729" spans="1:1">
      <c r="A729" t="s">
        <v>58</v>
      </c>
    </row>
    <row r="730" spans="1:1">
      <c r="A730" t="s">
        <v>59</v>
      </c>
    </row>
    <row r="731" spans="1:1">
      <c r="A731" t="s">
        <v>60</v>
      </c>
    </row>
    <row r="732" spans="1:1">
      <c r="A732" t="s">
        <v>61</v>
      </c>
    </row>
    <row r="735" spans="1:1">
      <c r="A735" t="s">
        <v>8592</v>
      </c>
    </row>
    <row r="737" spans="1:1">
      <c r="A737" t="s">
        <v>65</v>
      </c>
    </row>
    <row r="738" spans="1:1">
      <c r="A738" t="s">
        <v>8593</v>
      </c>
    </row>
    <row r="740" spans="1:1">
      <c r="A740" t="s">
        <v>65</v>
      </c>
    </row>
    <row r="741" spans="1:1">
      <c r="A741" t="s">
        <v>8594</v>
      </c>
    </row>
    <row r="743" spans="1:1">
      <c r="A743" t="s">
        <v>65</v>
      </c>
    </row>
    <row r="744" spans="1:1">
      <c r="A744" t="s">
        <v>8595</v>
      </c>
    </row>
    <row r="746" spans="1:1">
      <c r="A746" t="s">
        <v>65</v>
      </c>
    </row>
    <row r="747" spans="1:1">
      <c r="A747" t="s">
        <v>8596</v>
      </c>
    </row>
    <row r="749" spans="1:1">
      <c r="A749" t="s">
        <v>8597</v>
      </c>
    </row>
    <row r="751" spans="1:1">
      <c r="A751" t="s">
        <v>8598</v>
      </c>
    </row>
    <row r="753" spans="1:1">
      <c r="A753" t="s">
        <v>8599</v>
      </c>
    </row>
    <row r="755" spans="1:1">
      <c r="A755" t="s">
        <v>8600</v>
      </c>
    </row>
    <row r="757" spans="1:1">
      <c r="A757" t="s">
        <v>8601</v>
      </c>
    </row>
    <row r="759" spans="1:1">
      <c r="A759" t="s">
        <v>8602</v>
      </c>
    </row>
    <row r="761" spans="1:1">
      <c r="A761" t="s">
        <v>8603</v>
      </c>
    </row>
    <row r="763" spans="1:1">
      <c r="A763" t="s">
        <v>8604</v>
      </c>
    </row>
    <row r="765" spans="1:1">
      <c r="A765" t="s">
        <v>8605</v>
      </c>
    </row>
    <row r="767" spans="1:1">
      <c r="A767" t="s">
        <v>8606</v>
      </c>
    </row>
    <row r="769" spans="1:1">
      <c r="A769" t="s">
        <v>8607</v>
      </c>
    </row>
    <row r="771" spans="1:1">
      <c r="A771" t="s">
        <v>8608</v>
      </c>
    </row>
    <row r="773" spans="1:1">
      <c r="A773" t="s">
        <v>8609</v>
      </c>
    </row>
    <row r="775" spans="1:1">
      <c r="A775" t="s">
        <v>65</v>
      </c>
    </row>
    <row r="776" spans="1:1">
      <c r="A776" t="s">
        <v>8610</v>
      </c>
    </row>
    <row r="778" spans="1:1">
      <c r="A778" t="s">
        <v>65</v>
      </c>
    </row>
    <row r="779" spans="1:1">
      <c r="A779" t="s">
        <v>8611</v>
      </c>
    </row>
    <row r="781" spans="1:1">
      <c r="A781" t="s">
        <v>8612</v>
      </c>
    </row>
    <row r="783" spans="1:1">
      <c r="A783" t="s">
        <v>8613</v>
      </c>
    </row>
    <row r="785" spans="1:1">
      <c r="A785" t="s">
        <v>65</v>
      </c>
    </row>
    <row r="786" spans="1:1">
      <c r="A786" t="s">
        <v>8614</v>
      </c>
    </row>
    <row r="788" spans="1:1">
      <c r="A788" t="s">
        <v>65</v>
      </c>
    </row>
    <row r="789" spans="1:1">
      <c r="A789" t="s">
        <v>8615</v>
      </c>
    </row>
    <row r="791" spans="1:1">
      <c r="A791" t="s">
        <v>65</v>
      </c>
    </row>
    <row r="792" spans="1:1">
      <c r="A792" t="s">
        <v>8616</v>
      </c>
    </row>
    <row r="794" spans="1:1">
      <c r="A794" t="s">
        <v>8617</v>
      </c>
    </row>
    <row r="795" spans="1:1">
      <c r="A795" t="s">
        <v>58</v>
      </c>
    </row>
    <row r="796" spans="1:1">
      <c r="A796" t="s">
        <v>59</v>
      </c>
    </row>
    <row r="797" spans="1:1">
      <c r="A797" t="s">
        <v>60</v>
      </c>
    </row>
    <row r="798" spans="1:1">
      <c r="A798" t="s">
        <v>61</v>
      </c>
    </row>
    <row r="801" spans="1:1">
      <c r="A801" t="s">
        <v>65</v>
      </c>
    </row>
    <row r="802" spans="1:1">
      <c r="A802" t="s">
        <v>326</v>
      </c>
    </row>
    <row r="803" spans="1:1">
      <c r="A803" t="s">
        <v>8618</v>
      </c>
    </row>
    <row r="805" spans="1:1">
      <c r="A805" t="s">
        <v>65</v>
      </c>
    </row>
    <row r="806" spans="1:1">
      <c r="A806" t="s">
        <v>65</v>
      </c>
    </row>
  </sheetData>
  <pageMargins left="0.7" right="0.7" top="0.75" bottom="0.75" header="0.3" footer="0.3"/>
  <pageSetup paperSize="9" scale="7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DF59-F55E-4FC7-8126-2BE5F1E50072}">
  <dimension ref="A2:A14"/>
  <sheetViews>
    <sheetView zoomScaleNormal="100" workbookViewId="0">
      <selection activeCell="A19" sqref="A19"/>
    </sheetView>
  </sheetViews>
  <sheetFormatPr defaultRowHeight="14.4"/>
  <sheetData>
    <row r="2" spans="1:1">
      <c r="A2" t="s">
        <v>8619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8620</v>
      </c>
    </row>
    <row r="10" spans="1:1">
      <c r="A10" t="s">
        <v>65</v>
      </c>
    </row>
    <row r="11" spans="1:1">
      <c r="A11" t="s">
        <v>8621</v>
      </c>
    </row>
    <row r="13" spans="1:1">
      <c r="A13" t="s">
        <v>65</v>
      </c>
    </row>
    <row r="14" spans="1:1">
      <c r="A14" t="s">
        <v>326</v>
      </c>
    </row>
  </sheetData>
  <pageMargins left="0.7" right="0.7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79C3-5AD4-41C2-B126-5A8B3C3A8C76}">
  <dimension ref="A2:A755"/>
  <sheetViews>
    <sheetView topLeftCell="A731" workbookViewId="0">
      <selection activeCell="D670" sqref="D670"/>
    </sheetView>
  </sheetViews>
  <sheetFormatPr defaultRowHeight="14.4"/>
  <cols>
    <col min="1" max="1" width="80.88671875" bestFit="1" customWidth="1"/>
  </cols>
  <sheetData>
    <row r="2" spans="1:1">
      <c r="A2" t="s">
        <v>8006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8007</v>
      </c>
    </row>
    <row r="10" spans="1:1">
      <c r="A10" t="s">
        <v>8008</v>
      </c>
    </row>
    <row r="12" spans="1:1">
      <c r="A12" t="s">
        <v>65</v>
      </c>
    </row>
    <row r="13" spans="1:1">
      <c r="A13" t="s">
        <v>8009</v>
      </c>
    </row>
    <row r="15" spans="1:1">
      <c r="A15" t="s">
        <v>65</v>
      </c>
    </row>
    <row r="16" spans="1:1">
      <c r="A16" t="s">
        <v>8010</v>
      </c>
    </row>
    <row r="18" spans="1:1">
      <c r="A18" t="s">
        <v>65</v>
      </c>
    </row>
    <row r="19" spans="1:1">
      <c r="A19" t="s">
        <v>8011</v>
      </c>
    </row>
    <row r="21" spans="1:1">
      <c r="A21" t="s">
        <v>65</v>
      </c>
    </row>
    <row r="22" spans="1:1">
      <c r="A22" t="s">
        <v>8012</v>
      </c>
    </row>
    <row r="24" spans="1:1">
      <c r="A24" t="s">
        <v>8013</v>
      </c>
    </row>
    <row r="26" spans="1:1">
      <c r="A26" t="s">
        <v>8014</v>
      </c>
    </row>
    <row r="28" spans="1:1">
      <c r="A28" t="s">
        <v>65</v>
      </c>
    </row>
    <row r="29" spans="1:1">
      <c r="A29" t="s">
        <v>8015</v>
      </c>
    </row>
    <row r="31" spans="1:1">
      <c r="A31" t="s">
        <v>65</v>
      </c>
    </row>
    <row r="32" spans="1:1">
      <c r="A32" t="s">
        <v>8016</v>
      </c>
    </row>
    <row r="34" spans="1:1">
      <c r="A34" t="s">
        <v>8017</v>
      </c>
    </row>
    <row r="36" spans="1:1">
      <c r="A36" t="s">
        <v>8018</v>
      </c>
    </row>
    <row r="38" spans="1:1">
      <c r="A38" t="s">
        <v>8019</v>
      </c>
    </row>
    <row r="40" spans="1:1">
      <c r="A40" t="s">
        <v>7244</v>
      </c>
    </row>
    <row r="42" spans="1:1">
      <c r="A42" t="s">
        <v>8020</v>
      </c>
    </row>
    <row r="44" spans="1:1">
      <c r="A44" t="s">
        <v>8021</v>
      </c>
    </row>
    <row r="46" spans="1:1">
      <c r="A46" t="s">
        <v>8022</v>
      </c>
    </row>
    <row r="48" spans="1:1">
      <c r="A48" t="s">
        <v>8023</v>
      </c>
    </row>
    <row r="50" spans="1:1">
      <c r="A50" t="s">
        <v>65</v>
      </c>
    </row>
    <row r="51" spans="1:1">
      <c r="A51" t="s">
        <v>8024</v>
      </c>
    </row>
    <row r="53" spans="1:1">
      <c r="A53" t="s">
        <v>65</v>
      </c>
    </row>
    <row r="54" spans="1:1">
      <c r="A54" t="s">
        <v>8025</v>
      </c>
    </row>
    <row r="56" spans="1:1">
      <c r="A56" t="s">
        <v>7503</v>
      </c>
    </row>
    <row r="58" spans="1:1">
      <c r="A58" t="s">
        <v>8026</v>
      </c>
    </row>
    <row r="60" spans="1:1">
      <c r="A60" t="s">
        <v>8027</v>
      </c>
    </row>
    <row r="62" spans="1:1">
      <c r="A62" t="s">
        <v>8028</v>
      </c>
    </row>
    <row r="64" spans="1:1">
      <c r="A64" t="s">
        <v>65</v>
      </c>
    </row>
    <row r="65" spans="1:1">
      <c r="A65" t="s">
        <v>8029</v>
      </c>
    </row>
    <row r="68" spans="1:1">
      <c r="A68" t="s">
        <v>8030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65</v>
      </c>
    </row>
    <row r="75" spans="1:1">
      <c r="A75" t="s">
        <v>8031</v>
      </c>
    </row>
    <row r="77" spans="1:1">
      <c r="A77" t="s">
        <v>8032</v>
      </c>
    </row>
    <row r="79" spans="1:1">
      <c r="A79" t="s">
        <v>8033</v>
      </c>
    </row>
    <row r="81" spans="1:1">
      <c r="A81" t="s">
        <v>8034</v>
      </c>
    </row>
    <row r="83" spans="1:1">
      <c r="A83" t="s">
        <v>8035</v>
      </c>
    </row>
    <row r="85" spans="1:1">
      <c r="A85" t="s">
        <v>8036</v>
      </c>
    </row>
    <row r="87" spans="1:1">
      <c r="A87" t="s">
        <v>8037</v>
      </c>
    </row>
    <row r="89" spans="1:1">
      <c r="A89" t="s">
        <v>8038</v>
      </c>
    </row>
    <row r="91" spans="1:1">
      <c r="A91" t="s">
        <v>8039</v>
      </c>
    </row>
    <row r="93" spans="1:1">
      <c r="A93" t="s">
        <v>8040</v>
      </c>
    </row>
    <row r="95" spans="1:1">
      <c r="A95" t="s">
        <v>65</v>
      </c>
    </row>
    <row r="96" spans="1:1">
      <c r="A96" t="s">
        <v>8041</v>
      </c>
    </row>
    <row r="98" spans="1:1">
      <c r="A98" t="s">
        <v>65</v>
      </c>
    </row>
    <row r="99" spans="1:1">
      <c r="A99" t="s">
        <v>8042</v>
      </c>
    </row>
    <row r="101" spans="1:1">
      <c r="A101" t="s">
        <v>8043</v>
      </c>
    </row>
    <row r="103" spans="1:1">
      <c r="A103" t="s">
        <v>8044</v>
      </c>
    </row>
    <row r="105" spans="1:1">
      <c r="A105" t="s">
        <v>8045</v>
      </c>
    </row>
    <row r="107" spans="1:1">
      <c r="A107" t="s">
        <v>65</v>
      </c>
    </row>
    <row r="108" spans="1:1">
      <c r="A108" t="s">
        <v>8046</v>
      </c>
    </row>
    <row r="110" spans="1:1">
      <c r="A110" t="s">
        <v>65</v>
      </c>
    </row>
    <row r="111" spans="1:1">
      <c r="A111" t="s">
        <v>8047</v>
      </c>
    </row>
    <row r="113" spans="1:1">
      <c r="A113" t="s">
        <v>65</v>
      </c>
    </row>
    <row r="114" spans="1:1">
      <c r="A114" t="s">
        <v>8048</v>
      </c>
    </row>
    <row r="116" spans="1:1">
      <c r="A116" t="s">
        <v>65</v>
      </c>
    </row>
    <row r="117" spans="1:1">
      <c r="A117" t="s">
        <v>7797</v>
      </c>
    </row>
    <row r="119" spans="1:1">
      <c r="A119" t="s">
        <v>65</v>
      </c>
    </row>
    <row r="120" spans="1:1">
      <c r="A120" t="s">
        <v>7798</v>
      </c>
    </row>
    <row r="122" spans="1:1">
      <c r="A122" t="s">
        <v>65</v>
      </c>
    </row>
    <row r="123" spans="1:1">
      <c r="A123" t="s">
        <v>8049</v>
      </c>
    </row>
    <row r="125" spans="1:1">
      <c r="A125" t="s">
        <v>8050</v>
      </c>
    </row>
    <row r="127" spans="1:1">
      <c r="A127" t="s">
        <v>8051</v>
      </c>
    </row>
    <row r="129" spans="1:1">
      <c r="A129" t="s">
        <v>8052</v>
      </c>
    </row>
    <row r="131" spans="1:1">
      <c r="A131" t="s">
        <v>8053</v>
      </c>
    </row>
    <row r="134" spans="1:1">
      <c r="A134" t="s">
        <v>8054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6516</v>
      </c>
    </row>
    <row r="142" spans="1:1">
      <c r="A142" t="s">
        <v>8055</v>
      </c>
    </row>
    <row r="144" spans="1:1">
      <c r="A144" t="s">
        <v>6518</v>
      </c>
    </row>
    <row r="146" spans="1:1">
      <c r="A146" t="s">
        <v>8056</v>
      </c>
    </row>
    <row r="148" spans="1:1">
      <c r="A148" t="s">
        <v>8057</v>
      </c>
    </row>
    <row r="150" spans="1:1">
      <c r="A150" t="s">
        <v>8058</v>
      </c>
    </row>
    <row r="152" spans="1:1">
      <c r="A152" t="s">
        <v>8059</v>
      </c>
    </row>
    <row r="154" spans="1:1">
      <c r="A154" t="s">
        <v>8060</v>
      </c>
    </row>
    <row r="156" spans="1:1">
      <c r="A156" t="s">
        <v>8061</v>
      </c>
    </row>
    <row r="158" spans="1:1">
      <c r="A158" t="s">
        <v>8062</v>
      </c>
    </row>
    <row r="160" spans="1:1">
      <c r="A160" t="s">
        <v>8063</v>
      </c>
    </row>
    <row r="162" spans="1:1">
      <c r="A162" t="s">
        <v>8064</v>
      </c>
    </row>
    <row r="164" spans="1:1">
      <c r="A164" t="s">
        <v>8065</v>
      </c>
    </row>
    <row r="166" spans="1:1">
      <c r="A166" t="s">
        <v>8066</v>
      </c>
    </row>
    <row r="168" spans="1:1">
      <c r="A168" t="s">
        <v>8067</v>
      </c>
    </row>
    <row r="170" spans="1:1">
      <c r="A170" t="s">
        <v>8068</v>
      </c>
    </row>
    <row r="172" spans="1:1">
      <c r="A172" t="s">
        <v>8069</v>
      </c>
    </row>
    <row r="174" spans="1:1">
      <c r="A174" t="s">
        <v>65</v>
      </c>
    </row>
    <row r="175" spans="1:1">
      <c r="A175" t="s">
        <v>8070</v>
      </c>
    </row>
    <row r="177" spans="1:1">
      <c r="A177" t="s">
        <v>65</v>
      </c>
    </row>
    <row r="178" spans="1:1">
      <c r="A178" t="s">
        <v>8071</v>
      </c>
    </row>
    <row r="180" spans="1:1">
      <c r="A180" t="s">
        <v>6783</v>
      </c>
    </row>
    <row r="182" spans="1:1">
      <c r="A182" t="s">
        <v>8072</v>
      </c>
    </row>
    <row r="184" spans="1:1">
      <c r="A184" t="s">
        <v>8073</v>
      </c>
    </row>
    <row r="186" spans="1:1">
      <c r="A186" t="s">
        <v>8074</v>
      </c>
    </row>
    <row r="188" spans="1:1">
      <c r="A188" t="s">
        <v>8075</v>
      </c>
    </row>
    <row r="190" spans="1:1">
      <c r="A190" t="s">
        <v>8076</v>
      </c>
    </row>
    <row r="192" spans="1:1">
      <c r="A192" t="s">
        <v>8077</v>
      </c>
    </row>
    <row r="194" spans="1:1">
      <c r="A194" t="s">
        <v>8078</v>
      </c>
    </row>
    <row r="196" spans="1:1">
      <c r="A196" t="s">
        <v>65</v>
      </c>
    </row>
    <row r="197" spans="1:1">
      <c r="A197" t="s">
        <v>8079</v>
      </c>
    </row>
    <row r="200" spans="1:1">
      <c r="A200" t="s">
        <v>8080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6" spans="1:1">
      <c r="A206" t="s">
        <v>65</v>
      </c>
    </row>
    <row r="207" spans="1:1">
      <c r="A207" t="s">
        <v>6543</v>
      </c>
    </row>
    <row r="209" spans="1:1">
      <c r="A209" t="s">
        <v>8081</v>
      </c>
    </row>
    <row r="211" spans="1:1">
      <c r="A211" t="s">
        <v>8082</v>
      </c>
    </row>
    <row r="213" spans="1:1">
      <c r="A213" t="s">
        <v>8083</v>
      </c>
    </row>
    <row r="215" spans="1:1">
      <c r="A215" t="s">
        <v>8084</v>
      </c>
    </row>
    <row r="217" spans="1:1">
      <c r="A217" t="s">
        <v>8085</v>
      </c>
    </row>
    <row r="219" spans="1:1">
      <c r="A219" t="s">
        <v>8086</v>
      </c>
    </row>
    <row r="221" spans="1:1">
      <c r="A221" t="s">
        <v>8087</v>
      </c>
    </row>
    <row r="223" spans="1:1">
      <c r="A223" t="s">
        <v>8088</v>
      </c>
    </row>
    <row r="225" spans="1:1">
      <c r="A225" t="s">
        <v>8089</v>
      </c>
    </row>
    <row r="227" spans="1:1">
      <c r="A227" t="s">
        <v>8090</v>
      </c>
    </row>
    <row r="229" spans="1:1">
      <c r="A229" t="s">
        <v>8091</v>
      </c>
    </row>
    <row r="231" spans="1:1">
      <c r="A231" t="s">
        <v>8092</v>
      </c>
    </row>
    <row r="233" spans="1:1">
      <c r="A233" t="s">
        <v>8093</v>
      </c>
    </row>
    <row r="235" spans="1:1">
      <c r="A235" t="s">
        <v>8094</v>
      </c>
    </row>
    <row r="237" spans="1:1">
      <c r="A237" t="s">
        <v>8095</v>
      </c>
    </row>
    <row r="239" spans="1:1">
      <c r="A239" t="s">
        <v>8096</v>
      </c>
    </row>
    <row r="241" spans="1:1">
      <c r="A241" t="s">
        <v>8097</v>
      </c>
    </row>
    <row r="243" spans="1:1">
      <c r="A243" t="s">
        <v>8098</v>
      </c>
    </row>
    <row r="245" spans="1:1">
      <c r="A245" t="s">
        <v>8099</v>
      </c>
    </row>
    <row r="247" spans="1:1">
      <c r="A247" t="s">
        <v>8100</v>
      </c>
    </row>
    <row r="249" spans="1:1">
      <c r="A249" t="s">
        <v>8101</v>
      </c>
    </row>
    <row r="251" spans="1:1">
      <c r="A251" t="s">
        <v>8102</v>
      </c>
    </row>
    <row r="253" spans="1:1">
      <c r="A253" t="s">
        <v>8103</v>
      </c>
    </row>
    <row r="255" spans="1:1">
      <c r="A255" t="s">
        <v>65</v>
      </c>
    </row>
    <row r="256" spans="1:1">
      <c r="A256" t="s">
        <v>8104</v>
      </c>
    </row>
    <row r="258" spans="1:1">
      <c r="A258" t="s">
        <v>65</v>
      </c>
    </row>
    <row r="259" spans="1:1">
      <c r="A259" t="s">
        <v>8105</v>
      </c>
    </row>
    <row r="261" spans="1:1">
      <c r="A261" t="s">
        <v>65</v>
      </c>
    </row>
    <row r="262" spans="1:1">
      <c r="A262" t="s">
        <v>8106</v>
      </c>
    </row>
    <row r="264" spans="1:1">
      <c r="A264" t="s">
        <v>65</v>
      </c>
    </row>
    <row r="266" spans="1:1">
      <c r="A266" t="s">
        <v>8107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8108</v>
      </c>
    </row>
    <row r="274" spans="1:1">
      <c r="A274" t="s">
        <v>8109</v>
      </c>
    </row>
    <row r="276" spans="1:1">
      <c r="A276" t="s">
        <v>8110</v>
      </c>
    </row>
    <row r="278" spans="1:1">
      <c r="A278" t="s">
        <v>8111</v>
      </c>
    </row>
    <row r="280" spans="1:1">
      <c r="A280" t="s">
        <v>8112</v>
      </c>
    </row>
    <row r="282" spans="1:1">
      <c r="A282" t="s">
        <v>8113</v>
      </c>
    </row>
    <row r="284" spans="1:1">
      <c r="A284" t="s">
        <v>8114</v>
      </c>
    </row>
    <row r="286" spans="1:1">
      <c r="A286" t="s">
        <v>8115</v>
      </c>
    </row>
    <row r="288" spans="1:1">
      <c r="A288" t="s">
        <v>8116</v>
      </c>
    </row>
    <row r="290" spans="1:1">
      <c r="A290" t="s">
        <v>8117</v>
      </c>
    </row>
    <row r="292" spans="1:1">
      <c r="A292" t="s">
        <v>8118</v>
      </c>
    </row>
    <row r="294" spans="1:1">
      <c r="A294" t="s">
        <v>8119</v>
      </c>
    </row>
    <row r="296" spans="1:1">
      <c r="A296" t="s">
        <v>8120</v>
      </c>
    </row>
    <row r="298" spans="1:1">
      <c r="A298" t="s">
        <v>8121</v>
      </c>
    </row>
    <row r="300" spans="1:1">
      <c r="A300" t="s">
        <v>8122</v>
      </c>
    </row>
    <row r="302" spans="1:1">
      <c r="A302" t="s">
        <v>8123</v>
      </c>
    </row>
    <row r="304" spans="1:1">
      <c r="A304" t="s">
        <v>8124</v>
      </c>
    </row>
    <row r="306" spans="1:1">
      <c r="A306" t="s">
        <v>8125</v>
      </c>
    </row>
    <row r="308" spans="1:1">
      <c r="A308" t="s">
        <v>8126</v>
      </c>
    </row>
    <row r="310" spans="1:1">
      <c r="A310" t="s">
        <v>8127</v>
      </c>
    </row>
    <row r="312" spans="1:1">
      <c r="A312" t="s">
        <v>8128</v>
      </c>
    </row>
    <row r="314" spans="1:1">
      <c r="A314" t="s">
        <v>8129</v>
      </c>
    </row>
    <row r="316" spans="1:1">
      <c r="A316" t="s">
        <v>8130</v>
      </c>
    </row>
    <row r="318" spans="1:1">
      <c r="A318" t="s">
        <v>8131</v>
      </c>
    </row>
    <row r="320" spans="1:1">
      <c r="A320" t="s">
        <v>8132</v>
      </c>
    </row>
    <row r="322" spans="1:1">
      <c r="A322" t="s">
        <v>8133</v>
      </c>
    </row>
    <row r="324" spans="1:1">
      <c r="A324" t="s">
        <v>8134</v>
      </c>
    </row>
    <row r="326" spans="1:1">
      <c r="A326" t="s">
        <v>8135</v>
      </c>
    </row>
    <row r="328" spans="1:1">
      <c r="A328" t="s">
        <v>8136</v>
      </c>
    </row>
    <row r="330" spans="1:1">
      <c r="A330" t="s">
        <v>8137</v>
      </c>
    </row>
    <row r="332" spans="1:1">
      <c r="A332" t="s">
        <v>8138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8139</v>
      </c>
    </row>
    <row r="341" spans="1:1">
      <c r="A341" t="s">
        <v>8140</v>
      </c>
    </row>
    <row r="343" spans="1:1">
      <c r="A343" t="s">
        <v>8141</v>
      </c>
    </row>
    <row r="345" spans="1:1">
      <c r="A345" t="s">
        <v>8142</v>
      </c>
    </row>
    <row r="347" spans="1:1">
      <c r="A347" t="s">
        <v>8143</v>
      </c>
    </row>
    <row r="349" spans="1:1">
      <c r="A349" t="s">
        <v>8144</v>
      </c>
    </row>
    <row r="351" spans="1:1">
      <c r="A351" t="s">
        <v>8145</v>
      </c>
    </row>
    <row r="353" spans="1:1">
      <c r="A353" t="s">
        <v>8146</v>
      </c>
    </row>
    <row r="355" spans="1:1">
      <c r="A355" t="s">
        <v>65</v>
      </c>
    </row>
    <row r="356" spans="1:1">
      <c r="A356" t="s">
        <v>8147</v>
      </c>
    </row>
    <row r="358" spans="1:1">
      <c r="A358" t="s">
        <v>65</v>
      </c>
    </row>
    <row r="359" spans="1:1">
      <c r="A359" t="s">
        <v>7892</v>
      </c>
    </row>
    <row r="361" spans="1:1">
      <c r="A361" t="s">
        <v>8148</v>
      </c>
    </row>
    <row r="363" spans="1:1">
      <c r="A363" t="s">
        <v>8149</v>
      </c>
    </row>
    <row r="365" spans="1:1">
      <c r="A365" t="s">
        <v>8150</v>
      </c>
    </row>
    <row r="367" spans="1:1">
      <c r="A367" t="s">
        <v>8151</v>
      </c>
    </row>
    <row r="369" spans="1:1">
      <c r="A369" t="s">
        <v>65</v>
      </c>
    </row>
    <row r="370" spans="1:1">
      <c r="A370" t="s">
        <v>8152</v>
      </c>
    </row>
    <row r="372" spans="1:1">
      <c r="A372" t="s">
        <v>65</v>
      </c>
    </row>
    <row r="373" spans="1:1">
      <c r="A373" t="s">
        <v>8153</v>
      </c>
    </row>
    <row r="375" spans="1:1">
      <c r="A375" t="s">
        <v>8154</v>
      </c>
    </row>
    <row r="377" spans="1:1">
      <c r="A377" t="s">
        <v>65</v>
      </c>
    </row>
    <row r="378" spans="1:1">
      <c r="A378" t="s">
        <v>8155</v>
      </c>
    </row>
    <row r="380" spans="1:1">
      <c r="A380" t="s">
        <v>65</v>
      </c>
    </row>
    <row r="381" spans="1:1">
      <c r="A381" t="s">
        <v>8156</v>
      </c>
    </row>
    <row r="383" spans="1:1">
      <c r="A383" t="s">
        <v>65</v>
      </c>
    </row>
    <row r="384" spans="1:1">
      <c r="A384" t="s">
        <v>8157</v>
      </c>
    </row>
    <row r="386" spans="1:1">
      <c r="A386" t="s">
        <v>65</v>
      </c>
    </row>
    <row r="387" spans="1:1">
      <c r="A387" t="s">
        <v>8158</v>
      </c>
    </row>
    <row r="389" spans="1:1">
      <c r="A389" t="s">
        <v>65</v>
      </c>
    </row>
    <row r="390" spans="1:1">
      <c r="A390" t="s">
        <v>8159</v>
      </c>
    </row>
    <row r="392" spans="1:1">
      <c r="A392" t="s">
        <v>65</v>
      </c>
    </row>
    <row r="393" spans="1:1">
      <c r="A393" t="s">
        <v>8160</v>
      </c>
    </row>
    <row r="395" spans="1:1">
      <c r="A395" t="s">
        <v>8161</v>
      </c>
    </row>
    <row r="398" spans="1:1">
      <c r="A398" t="s">
        <v>8162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8163</v>
      </c>
    </row>
    <row r="406" spans="1:1">
      <c r="A406" t="s">
        <v>8164</v>
      </c>
    </row>
    <row r="408" spans="1:1">
      <c r="A408" t="s">
        <v>8165</v>
      </c>
    </row>
    <row r="410" spans="1:1">
      <c r="A410" t="s">
        <v>8166</v>
      </c>
    </row>
    <row r="412" spans="1:1">
      <c r="A412" t="s">
        <v>65</v>
      </c>
    </row>
    <row r="413" spans="1:1">
      <c r="A413" t="s">
        <v>8167</v>
      </c>
    </row>
    <row r="415" spans="1:1">
      <c r="A415" t="s">
        <v>65</v>
      </c>
    </row>
    <row r="416" spans="1:1">
      <c r="A416" t="s">
        <v>8168</v>
      </c>
    </row>
    <row r="418" spans="1:1">
      <c r="A418" t="s">
        <v>5855</v>
      </c>
    </row>
    <row r="420" spans="1:1">
      <c r="A420" t="s">
        <v>8169</v>
      </c>
    </row>
    <row r="422" spans="1:1">
      <c r="A422" t="s">
        <v>65</v>
      </c>
    </row>
    <row r="423" spans="1:1">
      <c r="A423" t="s">
        <v>8170</v>
      </c>
    </row>
    <row r="425" spans="1:1">
      <c r="A425" t="s">
        <v>65</v>
      </c>
    </row>
    <row r="426" spans="1:1">
      <c r="A426" t="s">
        <v>8171</v>
      </c>
    </row>
    <row r="428" spans="1:1">
      <c r="A428" t="s">
        <v>8172</v>
      </c>
    </row>
    <row r="430" spans="1:1">
      <c r="A430" t="s">
        <v>8173</v>
      </c>
    </row>
    <row r="432" spans="1:1">
      <c r="A432" t="s">
        <v>65</v>
      </c>
    </row>
    <row r="433" spans="1:1">
      <c r="A433" t="s">
        <v>8174</v>
      </c>
    </row>
    <row r="435" spans="1:1">
      <c r="A435" t="s">
        <v>65</v>
      </c>
    </row>
    <row r="436" spans="1:1">
      <c r="A436" t="s">
        <v>8175</v>
      </c>
    </row>
    <row r="438" spans="1:1">
      <c r="A438" t="s">
        <v>8176</v>
      </c>
    </row>
    <row r="440" spans="1:1">
      <c r="A440" t="s">
        <v>8177</v>
      </c>
    </row>
    <row r="442" spans="1:1">
      <c r="A442" t="s">
        <v>8178</v>
      </c>
    </row>
    <row r="444" spans="1:1">
      <c r="A444" t="s">
        <v>8179</v>
      </c>
    </row>
    <row r="446" spans="1:1">
      <c r="A446" t="s">
        <v>8180</v>
      </c>
    </row>
    <row r="448" spans="1:1">
      <c r="A448" t="s">
        <v>65</v>
      </c>
    </row>
    <row r="449" spans="1:1">
      <c r="A449" t="s">
        <v>8181</v>
      </c>
    </row>
    <row r="451" spans="1:1">
      <c r="A451" t="s">
        <v>65</v>
      </c>
    </row>
    <row r="452" spans="1:1">
      <c r="A452" t="s">
        <v>8182</v>
      </c>
    </row>
    <row r="454" spans="1:1">
      <c r="A454" t="s">
        <v>65</v>
      </c>
    </row>
    <row r="455" spans="1:1">
      <c r="A455" t="s">
        <v>8183</v>
      </c>
    </row>
    <row r="457" spans="1:1">
      <c r="A457" t="s">
        <v>65</v>
      </c>
    </row>
    <row r="458" spans="1:1">
      <c r="A458" t="s">
        <v>8184</v>
      </c>
    </row>
    <row r="460" spans="1:1">
      <c r="A460" t="s">
        <v>8185</v>
      </c>
    </row>
    <row r="462" spans="1:1">
      <c r="A462" t="s">
        <v>8186</v>
      </c>
    </row>
    <row r="464" spans="1:1">
      <c r="A464" t="s">
        <v>8187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8188</v>
      </c>
    </row>
    <row r="473" spans="1:1">
      <c r="A473" t="s">
        <v>6896</v>
      </c>
    </row>
    <row r="475" spans="1:1">
      <c r="A475" t="s">
        <v>8189</v>
      </c>
    </row>
    <row r="477" spans="1:1">
      <c r="A477" t="s">
        <v>8190</v>
      </c>
    </row>
    <row r="479" spans="1:1">
      <c r="A479" t="s">
        <v>6646</v>
      </c>
    </row>
    <row r="481" spans="1:1">
      <c r="A481" t="s">
        <v>6899</v>
      </c>
    </row>
    <row r="483" spans="1:1">
      <c r="A483" t="s">
        <v>8191</v>
      </c>
    </row>
    <row r="485" spans="1:1">
      <c r="A485" t="s">
        <v>8192</v>
      </c>
    </row>
    <row r="487" spans="1:1">
      <c r="A487" t="s">
        <v>8193</v>
      </c>
    </row>
    <row r="489" spans="1:1">
      <c r="A489" t="s">
        <v>6903</v>
      </c>
    </row>
    <row r="491" spans="1:1">
      <c r="A491" t="s">
        <v>6904</v>
      </c>
    </row>
    <row r="493" spans="1:1">
      <c r="A493" t="s">
        <v>8194</v>
      </c>
    </row>
    <row r="495" spans="1:1">
      <c r="A495" t="s">
        <v>8195</v>
      </c>
    </row>
    <row r="497" spans="1:1">
      <c r="A497" t="s">
        <v>8196</v>
      </c>
    </row>
    <row r="499" spans="1:1">
      <c r="A499" t="s">
        <v>6907</v>
      </c>
    </row>
    <row r="501" spans="1:1">
      <c r="A501" t="s">
        <v>6657</v>
      </c>
    </row>
    <row r="503" spans="1:1">
      <c r="A503" t="s">
        <v>6658</v>
      </c>
    </row>
    <row r="505" spans="1:1">
      <c r="A505" t="s">
        <v>8197</v>
      </c>
    </row>
    <row r="507" spans="1:1">
      <c r="A507" t="s">
        <v>8198</v>
      </c>
    </row>
    <row r="509" spans="1:1">
      <c r="A509" t="s">
        <v>8199</v>
      </c>
    </row>
    <row r="511" spans="1:1">
      <c r="A511" t="s">
        <v>8200</v>
      </c>
    </row>
    <row r="513" spans="1:1">
      <c r="A513" t="s">
        <v>8201</v>
      </c>
    </row>
    <row r="515" spans="1:1">
      <c r="A515" t="s">
        <v>8202</v>
      </c>
    </row>
    <row r="517" spans="1:1">
      <c r="A517" t="s">
        <v>8203</v>
      </c>
    </row>
    <row r="519" spans="1:1">
      <c r="A519" t="s">
        <v>8204</v>
      </c>
    </row>
    <row r="521" spans="1:1">
      <c r="A521" t="s">
        <v>8205</v>
      </c>
    </row>
    <row r="523" spans="1:1">
      <c r="A523" t="s">
        <v>8206</v>
      </c>
    </row>
    <row r="525" spans="1:1">
      <c r="A525" t="s">
        <v>8207</v>
      </c>
    </row>
    <row r="527" spans="1:1">
      <c r="A527" t="s">
        <v>65</v>
      </c>
    </row>
    <row r="528" spans="1:1">
      <c r="A528" t="s">
        <v>8208</v>
      </c>
    </row>
    <row r="530" spans="1:1">
      <c r="A530" t="s">
        <v>8209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7" spans="1:1">
      <c r="A537" t="s">
        <v>65</v>
      </c>
    </row>
    <row r="538" spans="1:1">
      <c r="A538" t="s">
        <v>8210</v>
      </c>
    </row>
    <row r="540" spans="1:1">
      <c r="A540" t="s">
        <v>8211</v>
      </c>
    </row>
    <row r="542" spans="1:1">
      <c r="A542" t="s">
        <v>65</v>
      </c>
    </row>
    <row r="543" spans="1:1">
      <c r="A543" t="s">
        <v>8212</v>
      </c>
    </row>
    <row r="545" spans="1:1">
      <c r="A545" t="s">
        <v>65</v>
      </c>
    </row>
    <row r="546" spans="1:1">
      <c r="A546" t="s">
        <v>8213</v>
      </c>
    </row>
    <row r="548" spans="1:1">
      <c r="A548" t="s">
        <v>8214</v>
      </c>
    </row>
    <row r="550" spans="1:1">
      <c r="A550" t="s">
        <v>65</v>
      </c>
    </row>
    <row r="551" spans="1:1">
      <c r="A551" t="s">
        <v>8215</v>
      </c>
    </row>
    <row r="553" spans="1:1">
      <c r="A553" t="s">
        <v>65</v>
      </c>
    </row>
    <row r="554" spans="1:1">
      <c r="A554" t="s">
        <v>8216</v>
      </c>
    </row>
    <row r="556" spans="1:1">
      <c r="A556" t="s">
        <v>8217</v>
      </c>
    </row>
    <row r="558" spans="1:1">
      <c r="A558" t="s">
        <v>65</v>
      </c>
    </row>
    <row r="559" spans="1:1">
      <c r="A559" t="s">
        <v>8218</v>
      </c>
    </row>
    <row r="561" spans="1:1">
      <c r="A561" t="s">
        <v>65</v>
      </c>
    </row>
    <row r="562" spans="1:1">
      <c r="A562" t="s">
        <v>8219</v>
      </c>
    </row>
    <row r="564" spans="1:1">
      <c r="A564" t="s">
        <v>8220</v>
      </c>
    </row>
    <row r="566" spans="1:1">
      <c r="A566" t="s">
        <v>8221</v>
      </c>
    </row>
    <row r="568" spans="1:1">
      <c r="A568" t="s">
        <v>8222</v>
      </c>
    </row>
    <row r="570" spans="1:1">
      <c r="A570" t="s">
        <v>8223</v>
      </c>
    </row>
    <row r="572" spans="1:1">
      <c r="A572" t="s">
        <v>8224</v>
      </c>
    </row>
    <row r="574" spans="1:1">
      <c r="A574" t="s">
        <v>8225</v>
      </c>
    </row>
    <row r="576" spans="1:1">
      <c r="A576" t="s">
        <v>8226</v>
      </c>
    </row>
    <row r="578" spans="1:1">
      <c r="A578" t="s">
        <v>8227</v>
      </c>
    </row>
    <row r="580" spans="1:1">
      <c r="A580" t="s">
        <v>8228</v>
      </c>
    </row>
    <row r="582" spans="1:1">
      <c r="A582" t="s">
        <v>8229</v>
      </c>
    </row>
    <row r="584" spans="1:1">
      <c r="A584" t="s">
        <v>8230</v>
      </c>
    </row>
    <row r="586" spans="1:1">
      <c r="A586" t="s">
        <v>8231</v>
      </c>
    </row>
    <row r="588" spans="1:1">
      <c r="A588" t="s">
        <v>8232</v>
      </c>
    </row>
    <row r="590" spans="1:1">
      <c r="A590" t="s">
        <v>8233</v>
      </c>
    </row>
    <row r="592" spans="1:1">
      <c r="A592" t="s">
        <v>8234</v>
      </c>
    </row>
    <row r="594" spans="1:1">
      <c r="A594" t="s">
        <v>8235</v>
      </c>
    </row>
    <row r="596" spans="1:1">
      <c r="A596" t="s">
        <v>8236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8237</v>
      </c>
    </row>
    <row r="605" spans="1:1">
      <c r="A605" t="s">
        <v>8238</v>
      </c>
    </row>
    <row r="607" spans="1:1">
      <c r="A607" t="s">
        <v>8239</v>
      </c>
    </row>
    <row r="609" spans="1:1">
      <c r="A609" t="s">
        <v>8240</v>
      </c>
    </row>
    <row r="611" spans="1:1">
      <c r="A611" t="s">
        <v>8241</v>
      </c>
    </row>
    <row r="613" spans="1:1">
      <c r="A613" t="s">
        <v>8242</v>
      </c>
    </row>
    <row r="615" spans="1:1">
      <c r="A615" t="s">
        <v>8243</v>
      </c>
    </row>
    <row r="617" spans="1:1">
      <c r="A617" t="s">
        <v>8244</v>
      </c>
    </row>
    <row r="619" spans="1:1">
      <c r="A619" t="s">
        <v>8245</v>
      </c>
    </row>
    <row r="621" spans="1:1">
      <c r="A621" t="s">
        <v>8246</v>
      </c>
    </row>
    <row r="623" spans="1:1">
      <c r="A623" t="s">
        <v>8247</v>
      </c>
    </row>
    <row r="625" spans="1:1">
      <c r="A625" t="s">
        <v>8248</v>
      </c>
    </row>
    <row r="627" spans="1:1">
      <c r="A627" t="s">
        <v>8249</v>
      </c>
    </row>
    <row r="629" spans="1:1">
      <c r="A629" t="s">
        <v>8250</v>
      </c>
    </row>
    <row r="631" spans="1:1">
      <c r="A631" t="s">
        <v>65</v>
      </c>
    </row>
    <row r="632" spans="1:1">
      <c r="A632" t="s">
        <v>8251</v>
      </c>
    </row>
    <row r="634" spans="1:1">
      <c r="A634" t="s">
        <v>65</v>
      </c>
    </row>
    <row r="635" spans="1:1">
      <c r="A635" t="s">
        <v>8252</v>
      </c>
    </row>
    <row r="637" spans="1:1">
      <c r="A637" t="s">
        <v>8253</v>
      </c>
    </row>
    <row r="639" spans="1:1">
      <c r="A639" t="s">
        <v>8254</v>
      </c>
    </row>
    <row r="641" spans="1:1">
      <c r="A641" t="s">
        <v>8255</v>
      </c>
    </row>
    <row r="643" spans="1:1">
      <c r="A643" t="s">
        <v>8256</v>
      </c>
    </row>
    <row r="645" spans="1:1">
      <c r="A645" t="s">
        <v>8257</v>
      </c>
    </row>
    <row r="647" spans="1:1">
      <c r="A647" t="s">
        <v>8258</v>
      </c>
    </row>
    <row r="649" spans="1:1">
      <c r="A649" t="s">
        <v>8259</v>
      </c>
    </row>
    <row r="651" spans="1:1">
      <c r="A651" t="s">
        <v>8260</v>
      </c>
    </row>
    <row r="653" spans="1:1">
      <c r="A653" t="s">
        <v>8261</v>
      </c>
    </row>
    <row r="655" spans="1:1">
      <c r="A655" t="s">
        <v>8262</v>
      </c>
    </row>
    <row r="657" spans="1:1">
      <c r="A657" t="s">
        <v>8263</v>
      </c>
    </row>
    <row r="659" spans="1:1">
      <c r="A659" t="s">
        <v>8264</v>
      </c>
    </row>
    <row r="662" spans="1:1">
      <c r="A662" t="s">
        <v>8265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65</v>
      </c>
    </row>
    <row r="669" spans="1:1">
      <c r="A669" t="s">
        <v>8266</v>
      </c>
    </row>
    <row r="671" spans="1:1">
      <c r="A671" t="s">
        <v>65</v>
      </c>
    </row>
    <row r="672" spans="1:1">
      <c r="A672" t="s">
        <v>8267</v>
      </c>
    </row>
    <row r="674" spans="1:1">
      <c r="A674" t="s">
        <v>8268</v>
      </c>
    </row>
    <row r="676" spans="1:1">
      <c r="A676" t="s">
        <v>8269</v>
      </c>
    </row>
    <row r="678" spans="1:1">
      <c r="A678" t="s">
        <v>8270</v>
      </c>
    </row>
    <row r="680" spans="1:1">
      <c r="A680" t="s">
        <v>8271</v>
      </c>
    </row>
    <row r="682" spans="1:1">
      <c r="A682" t="s">
        <v>8272</v>
      </c>
    </row>
    <row r="684" spans="1:1">
      <c r="A684" t="s">
        <v>8273</v>
      </c>
    </row>
    <row r="686" spans="1:1">
      <c r="A686" t="s">
        <v>8274</v>
      </c>
    </row>
    <row r="688" spans="1:1">
      <c r="A688" t="s">
        <v>8275</v>
      </c>
    </row>
    <row r="690" spans="1:1">
      <c r="A690" t="s">
        <v>8276</v>
      </c>
    </row>
    <row r="692" spans="1:1">
      <c r="A692" t="s">
        <v>8277</v>
      </c>
    </row>
    <row r="694" spans="1:1">
      <c r="A694" t="s">
        <v>65</v>
      </c>
    </row>
    <row r="695" spans="1:1">
      <c r="A695" t="s">
        <v>8278</v>
      </c>
    </row>
    <row r="697" spans="1:1">
      <c r="A697" t="s">
        <v>65</v>
      </c>
    </row>
    <row r="698" spans="1:1">
      <c r="A698" t="s">
        <v>8279</v>
      </c>
    </row>
    <row r="700" spans="1:1">
      <c r="A700" t="s">
        <v>65</v>
      </c>
    </row>
    <row r="701" spans="1:1">
      <c r="A701" t="s">
        <v>8280</v>
      </c>
    </row>
    <row r="703" spans="1:1">
      <c r="A703" t="s">
        <v>65</v>
      </c>
    </row>
    <row r="704" spans="1:1">
      <c r="A704" t="s">
        <v>8281</v>
      </c>
    </row>
    <row r="706" spans="1:1">
      <c r="A706" t="s">
        <v>8282</v>
      </c>
    </row>
    <row r="708" spans="1:1">
      <c r="A708" t="s">
        <v>8283</v>
      </c>
    </row>
    <row r="710" spans="1:1">
      <c r="A710" t="s">
        <v>8284</v>
      </c>
    </row>
    <row r="712" spans="1:1">
      <c r="A712" t="s">
        <v>8285</v>
      </c>
    </row>
    <row r="714" spans="1:1">
      <c r="A714" t="s">
        <v>8286</v>
      </c>
    </row>
    <row r="716" spans="1:1">
      <c r="A716" t="s">
        <v>8287</v>
      </c>
    </row>
    <row r="718" spans="1:1">
      <c r="A718" t="s">
        <v>8288</v>
      </c>
    </row>
    <row r="720" spans="1:1">
      <c r="A720" t="s">
        <v>8289</v>
      </c>
    </row>
    <row r="722" spans="1:1">
      <c r="A722" t="s">
        <v>8290</v>
      </c>
    </row>
    <row r="724" spans="1:1">
      <c r="A724" t="s">
        <v>8291</v>
      </c>
    </row>
    <row r="726" spans="1:1">
      <c r="A726" t="s">
        <v>8292</v>
      </c>
    </row>
    <row r="728" spans="1:1">
      <c r="A728" t="s">
        <v>8293</v>
      </c>
    </row>
    <row r="729" spans="1:1">
      <c r="A729" t="s">
        <v>58</v>
      </c>
    </row>
    <row r="730" spans="1:1">
      <c r="A730" t="s">
        <v>59</v>
      </c>
    </row>
    <row r="731" spans="1:1">
      <c r="A731" t="s">
        <v>60</v>
      </c>
    </row>
    <row r="732" spans="1:1">
      <c r="A732" t="s">
        <v>61</v>
      </c>
    </row>
    <row r="735" spans="1:1">
      <c r="A735" t="s">
        <v>8294</v>
      </c>
    </row>
    <row r="737" spans="1:1">
      <c r="A737" t="s">
        <v>65</v>
      </c>
    </row>
    <row r="738" spans="1:1">
      <c r="A738" t="s">
        <v>8295</v>
      </c>
    </row>
    <row r="740" spans="1:1">
      <c r="A740" t="s">
        <v>65</v>
      </c>
    </row>
    <row r="741" spans="1:1">
      <c r="A741" t="s">
        <v>8296</v>
      </c>
    </row>
    <row r="743" spans="1:1">
      <c r="A743" t="s">
        <v>8297</v>
      </c>
    </row>
    <row r="745" spans="1:1">
      <c r="A745" t="s">
        <v>8298</v>
      </c>
    </row>
    <row r="747" spans="1:1">
      <c r="A747" t="s">
        <v>65</v>
      </c>
    </row>
    <row r="748" spans="1:1">
      <c r="A748" t="s">
        <v>8299</v>
      </c>
    </row>
    <row r="750" spans="1:1">
      <c r="A750" t="s">
        <v>65</v>
      </c>
    </row>
    <row r="751" spans="1:1">
      <c r="A751" t="s">
        <v>326</v>
      </c>
    </row>
    <row r="752" spans="1:1">
      <c r="A752" t="s">
        <v>8300</v>
      </c>
    </row>
    <row r="754" spans="1:1">
      <c r="A754" t="s">
        <v>65</v>
      </c>
    </row>
    <row r="755" spans="1:1">
      <c r="A755" t="s">
        <v>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4138-4FB5-42C6-8F67-9ED6952CF59B}">
  <dimension ref="A2:A20"/>
  <sheetViews>
    <sheetView workbookViewId="0"/>
  </sheetViews>
  <sheetFormatPr defaultRowHeight="14.4"/>
  <sheetData>
    <row r="2" spans="1:1">
      <c r="A2" t="s">
        <v>8301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8302</v>
      </c>
    </row>
    <row r="10" spans="1:1">
      <c r="A10" t="s">
        <v>8303</v>
      </c>
    </row>
    <row r="12" spans="1:1">
      <c r="A12" t="s">
        <v>65</v>
      </c>
    </row>
    <row r="13" spans="1:1">
      <c r="A13" t="s">
        <v>8304</v>
      </c>
    </row>
    <row r="15" spans="1:1">
      <c r="A15" t="s">
        <v>65</v>
      </c>
    </row>
    <row r="16" spans="1:1">
      <c r="A16" t="s">
        <v>326</v>
      </c>
    </row>
    <row r="17" spans="1:1">
      <c r="A17" t="s">
        <v>8305</v>
      </c>
    </row>
    <row r="19" spans="1:1">
      <c r="A19" t="s">
        <v>65</v>
      </c>
    </row>
    <row r="20" spans="1:1">
      <c r="A20" t="s">
        <v>65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37B1-575F-4751-9D65-50B0328CBAE9}">
  <dimension ref="A2:A657"/>
  <sheetViews>
    <sheetView workbookViewId="0">
      <selection sqref="A1:A18"/>
    </sheetView>
  </sheetViews>
  <sheetFormatPr defaultRowHeight="14.4"/>
  <cols>
    <col min="1" max="1" width="80.88671875" bestFit="1" customWidth="1"/>
  </cols>
  <sheetData>
    <row r="2" spans="1:1">
      <c r="A2" t="s">
        <v>7755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7756</v>
      </c>
    </row>
    <row r="10" spans="1:1">
      <c r="A10" t="s">
        <v>65</v>
      </c>
    </row>
    <row r="11" spans="1:1">
      <c r="A11" t="s">
        <v>7757</v>
      </c>
    </row>
    <row r="13" spans="1:1">
      <c r="A13" t="s">
        <v>65</v>
      </c>
    </row>
    <row r="14" spans="1:1">
      <c r="A14" t="s">
        <v>7758</v>
      </c>
    </row>
    <row r="16" spans="1:1">
      <c r="A16" t="s">
        <v>7759</v>
      </c>
    </row>
    <row r="18" spans="1:1">
      <c r="A18" t="s">
        <v>65</v>
      </c>
    </row>
    <row r="19" spans="1:1">
      <c r="A19" t="s">
        <v>7760</v>
      </c>
    </row>
    <row r="21" spans="1:1">
      <c r="A21" t="s">
        <v>65</v>
      </c>
    </row>
    <row r="22" spans="1:1">
      <c r="A22" t="s">
        <v>7761</v>
      </c>
    </row>
    <row r="24" spans="1:1">
      <c r="A24" t="s">
        <v>7762</v>
      </c>
    </row>
    <row r="26" spans="1:1">
      <c r="A26" t="s">
        <v>65</v>
      </c>
    </row>
    <row r="27" spans="1:1">
      <c r="A27" t="s">
        <v>7763</v>
      </c>
    </row>
    <row r="29" spans="1:1">
      <c r="A29" t="s">
        <v>65</v>
      </c>
    </row>
    <row r="30" spans="1:1">
      <c r="A30" t="s">
        <v>7764</v>
      </c>
    </row>
    <row r="32" spans="1:1">
      <c r="A32" t="s">
        <v>7765</v>
      </c>
    </row>
    <row r="34" spans="1:1">
      <c r="A34" t="s">
        <v>7766</v>
      </c>
    </row>
    <row r="36" spans="1:1">
      <c r="A36" t="s">
        <v>7767</v>
      </c>
    </row>
    <row r="38" spans="1:1">
      <c r="A38" t="s">
        <v>7768</v>
      </c>
    </row>
    <row r="40" spans="1:1">
      <c r="A40" t="s">
        <v>7769</v>
      </c>
    </row>
    <row r="42" spans="1:1">
      <c r="A42" t="s">
        <v>7770</v>
      </c>
    </row>
    <row r="44" spans="1:1">
      <c r="A44" t="s">
        <v>7771</v>
      </c>
    </row>
    <row r="46" spans="1:1">
      <c r="A46" t="s">
        <v>65</v>
      </c>
    </row>
    <row r="47" spans="1:1">
      <c r="A47" t="s">
        <v>7772</v>
      </c>
    </row>
    <row r="49" spans="1:1">
      <c r="A49" t="s">
        <v>65</v>
      </c>
    </row>
    <row r="50" spans="1:1">
      <c r="A50" t="s">
        <v>7773</v>
      </c>
    </row>
    <row r="52" spans="1:1">
      <c r="A52" t="s">
        <v>7774</v>
      </c>
    </row>
    <row r="54" spans="1:1">
      <c r="A54" t="s">
        <v>7775</v>
      </c>
    </row>
    <row r="56" spans="1:1">
      <c r="A56" t="s">
        <v>7776</v>
      </c>
    </row>
    <row r="58" spans="1:1">
      <c r="A58" t="s">
        <v>7777</v>
      </c>
    </row>
    <row r="60" spans="1:1">
      <c r="A60" t="s">
        <v>65</v>
      </c>
    </row>
    <row r="61" spans="1:1">
      <c r="A61" t="s">
        <v>7778</v>
      </c>
    </row>
    <row r="63" spans="1:1">
      <c r="A63" t="s">
        <v>65</v>
      </c>
    </row>
    <row r="64" spans="1:1">
      <c r="A64" t="s">
        <v>7779</v>
      </c>
    </row>
    <row r="66" spans="1:1">
      <c r="A66" t="s">
        <v>7780</v>
      </c>
    </row>
    <row r="68" spans="1:1">
      <c r="A68" t="s">
        <v>7781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5" spans="1:1">
      <c r="A75" t="s">
        <v>7511</v>
      </c>
    </row>
    <row r="77" spans="1:1">
      <c r="A77" t="s">
        <v>7782</v>
      </c>
    </row>
    <row r="79" spans="1:1">
      <c r="A79" t="s">
        <v>7783</v>
      </c>
    </row>
    <row r="81" spans="1:1">
      <c r="A81" t="s">
        <v>7784</v>
      </c>
    </row>
    <row r="83" spans="1:1">
      <c r="A83" t="s">
        <v>7785</v>
      </c>
    </row>
    <row r="85" spans="1:1">
      <c r="A85" t="s">
        <v>7786</v>
      </c>
    </row>
    <row r="87" spans="1:1">
      <c r="A87" t="s">
        <v>7787</v>
      </c>
    </row>
    <row r="89" spans="1:1">
      <c r="A89" t="s">
        <v>7788</v>
      </c>
    </row>
    <row r="91" spans="1:1">
      <c r="A91" t="s">
        <v>6749</v>
      </c>
    </row>
    <row r="93" spans="1:1">
      <c r="A93" t="s">
        <v>65</v>
      </c>
    </row>
    <row r="94" spans="1:1">
      <c r="A94" t="s">
        <v>7789</v>
      </c>
    </row>
    <row r="96" spans="1:1">
      <c r="A96" t="s">
        <v>65</v>
      </c>
    </row>
    <row r="97" spans="1:1">
      <c r="A97" t="s">
        <v>7790</v>
      </c>
    </row>
    <row r="99" spans="1:1">
      <c r="A99" t="s">
        <v>6753</v>
      </c>
    </row>
    <row r="101" spans="1:1">
      <c r="A101" t="s">
        <v>7791</v>
      </c>
    </row>
    <row r="103" spans="1:1">
      <c r="A103" t="s">
        <v>7792</v>
      </c>
    </row>
    <row r="105" spans="1:1">
      <c r="A105" t="s">
        <v>7793</v>
      </c>
    </row>
    <row r="107" spans="1:1">
      <c r="A107" t="s">
        <v>65</v>
      </c>
    </row>
    <row r="108" spans="1:1">
      <c r="A108" t="s">
        <v>7794</v>
      </c>
    </row>
    <row r="110" spans="1:1">
      <c r="A110" t="s">
        <v>65</v>
      </c>
    </row>
    <row r="111" spans="1:1">
      <c r="A111" t="s">
        <v>7795</v>
      </c>
    </row>
    <row r="113" spans="1:1">
      <c r="A113" t="s">
        <v>65</v>
      </c>
    </row>
    <row r="114" spans="1:1">
      <c r="A114" t="s">
        <v>7796</v>
      </c>
    </row>
    <row r="116" spans="1:1">
      <c r="A116" t="s">
        <v>65</v>
      </c>
    </row>
    <row r="117" spans="1:1">
      <c r="A117" t="s">
        <v>7797</v>
      </c>
    </row>
    <row r="119" spans="1:1">
      <c r="A119" t="s">
        <v>65</v>
      </c>
    </row>
    <row r="120" spans="1:1">
      <c r="A120" t="s">
        <v>7798</v>
      </c>
    </row>
    <row r="122" spans="1:1">
      <c r="A122" t="s">
        <v>65</v>
      </c>
    </row>
    <row r="123" spans="1:1">
      <c r="A123" t="s">
        <v>7799</v>
      </c>
    </row>
    <row r="125" spans="1:1">
      <c r="A125" t="s">
        <v>7800</v>
      </c>
    </row>
    <row r="127" spans="1:1">
      <c r="A127" t="s">
        <v>7801</v>
      </c>
    </row>
    <row r="129" spans="1:1">
      <c r="A129" t="s">
        <v>7802</v>
      </c>
    </row>
    <row r="131" spans="1:1">
      <c r="A131" t="s">
        <v>7803</v>
      </c>
    </row>
    <row r="134" spans="1:1">
      <c r="A134" t="s">
        <v>7804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7805</v>
      </c>
    </row>
    <row r="142" spans="1:1">
      <c r="A142" t="s">
        <v>7806</v>
      </c>
    </row>
    <row r="144" spans="1:1">
      <c r="A144" t="s">
        <v>7807</v>
      </c>
    </row>
    <row r="146" spans="1:1">
      <c r="A146" t="s">
        <v>7808</v>
      </c>
    </row>
    <row r="148" spans="1:1">
      <c r="A148" t="s">
        <v>7809</v>
      </c>
    </row>
    <row r="150" spans="1:1">
      <c r="A150" t="s">
        <v>7810</v>
      </c>
    </row>
    <row r="152" spans="1:1">
      <c r="A152" t="s">
        <v>6772</v>
      </c>
    </row>
    <row r="154" spans="1:1">
      <c r="A154" t="s">
        <v>7811</v>
      </c>
    </row>
    <row r="156" spans="1:1">
      <c r="A156" t="s">
        <v>7812</v>
      </c>
    </row>
    <row r="158" spans="1:1">
      <c r="A158" t="s">
        <v>7813</v>
      </c>
    </row>
    <row r="160" spans="1:1">
      <c r="A160" t="s">
        <v>7814</v>
      </c>
    </row>
    <row r="162" spans="1:1">
      <c r="A162" t="s">
        <v>7815</v>
      </c>
    </row>
    <row r="164" spans="1:1">
      <c r="A164" t="s">
        <v>7816</v>
      </c>
    </row>
    <row r="166" spans="1:1">
      <c r="A166" t="s">
        <v>7817</v>
      </c>
    </row>
    <row r="168" spans="1:1">
      <c r="A168" t="s">
        <v>7818</v>
      </c>
    </row>
    <row r="170" spans="1:1">
      <c r="A170" t="s">
        <v>7819</v>
      </c>
    </row>
    <row r="172" spans="1:1">
      <c r="A172" t="s">
        <v>65</v>
      </c>
    </row>
    <row r="173" spans="1:1">
      <c r="A173" t="s">
        <v>7820</v>
      </c>
    </row>
    <row r="175" spans="1:1">
      <c r="A175" t="s">
        <v>65</v>
      </c>
    </row>
    <row r="176" spans="1:1">
      <c r="A176" t="s">
        <v>7821</v>
      </c>
    </row>
    <row r="178" spans="1:1">
      <c r="A178" t="s">
        <v>7552</v>
      </c>
    </row>
    <row r="180" spans="1:1">
      <c r="A180" t="s">
        <v>7822</v>
      </c>
    </row>
    <row r="182" spans="1:1">
      <c r="A182" t="s">
        <v>7823</v>
      </c>
    </row>
    <row r="184" spans="1:1">
      <c r="A184" t="s">
        <v>7824</v>
      </c>
    </row>
    <row r="186" spans="1:1">
      <c r="A186" t="s">
        <v>65</v>
      </c>
    </row>
    <row r="187" spans="1:1">
      <c r="A187" t="s">
        <v>7825</v>
      </c>
    </row>
    <row r="189" spans="1:1">
      <c r="A189" t="s">
        <v>65</v>
      </c>
    </row>
    <row r="190" spans="1:1">
      <c r="A190" t="s">
        <v>7826</v>
      </c>
    </row>
    <row r="192" spans="1:1">
      <c r="A192" t="s">
        <v>7827</v>
      </c>
    </row>
    <row r="194" spans="1:1">
      <c r="A194" t="s">
        <v>7828</v>
      </c>
    </row>
    <row r="196" spans="1:1">
      <c r="A196" t="s">
        <v>7829</v>
      </c>
    </row>
    <row r="198" spans="1:1">
      <c r="A198" t="s">
        <v>7830</v>
      </c>
    </row>
    <row r="200" spans="1:1">
      <c r="A200" t="s">
        <v>7831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7832</v>
      </c>
    </row>
    <row r="209" spans="1:1">
      <c r="A209" t="s">
        <v>7833</v>
      </c>
    </row>
    <row r="211" spans="1:1">
      <c r="A211" t="s">
        <v>7834</v>
      </c>
    </row>
    <row r="213" spans="1:1">
      <c r="A213" t="s">
        <v>7835</v>
      </c>
    </row>
    <row r="215" spans="1:1">
      <c r="A215" t="s">
        <v>7567</v>
      </c>
    </row>
    <row r="217" spans="1:1">
      <c r="A217" t="s">
        <v>7836</v>
      </c>
    </row>
    <row r="219" spans="1:1">
      <c r="A219" t="s">
        <v>7837</v>
      </c>
    </row>
    <row r="221" spans="1:1">
      <c r="A221" t="s">
        <v>7838</v>
      </c>
    </row>
    <row r="223" spans="1:1">
      <c r="A223" t="s">
        <v>7839</v>
      </c>
    </row>
    <row r="225" spans="1:1">
      <c r="A225" t="s">
        <v>7840</v>
      </c>
    </row>
    <row r="227" spans="1:1">
      <c r="A227" t="s">
        <v>7841</v>
      </c>
    </row>
    <row r="229" spans="1:1">
      <c r="A229" t="s">
        <v>7842</v>
      </c>
    </row>
    <row r="231" spans="1:1">
      <c r="A231" t="s">
        <v>7843</v>
      </c>
    </row>
    <row r="233" spans="1:1">
      <c r="A233" t="s">
        <v>7844</v>
      </c>
    </row>
    <row r="235" spans="1:1">
      <c r="A235" t="s">
        <v>7845</v>
      </c>
    </row>
    <row r="237" spans="1:1">
      <c r="A237" t="s">
        <v>7846</v>
      </c>
    </row>
    <row r="239" spans="1:1">
      <c r="A239" t="s">
        <v>7847</v>
      </c>
    </row>
    <row r="241" spans="1:1">
      <c r="A241" t="s">
        <v>65</v>
      </c>
    </row>
    <row r="242" spans="1:1">
      <c r="A242" t="s">
        <v>7848</v>
      </c>
    </row>
    <row r="244" spans="1:1">
      <c r="A244" t="s">
        <v>65</v>
      </c>
    </row>
    <row r="245" spans="1:1">
      <c r="A245" t="s">
        <v>7849</v>
      </c>
    </row>
    <row r="247" spans="1:1">
      <c r="A247" t="s">
        <v>65</v>
      </c>
    </row>
    <row r="248" spans="1:1">
      <c r="A248" t="s">
        <v>7850</v>
      </c>
    </row>
    <row r="250" spans="1:1">
      <c r="A250" t="s">
        <v>65</v>
      </c>
    </row>
    <row r="251" spans="1:1">
      <c r="A251" t="s">
        <v>7851</v>
      </c>
    </row>
    <row r="253" spans="1:1">
      <c r="A253" t="s">
        <v>7852</v>
      </c>
    </row>
    <row r="255" spans="1:1">
      <c r="A255" t="s">
        <v>7853</v>
      </c>
    </row>
    <row r="257" spans="1:1">
      <c r="A257" t="s">
        <v>7854</v>
      </c>
    </row>
    <row r="259" spans="1:1">
      <c r="A259" t="s">
        <v>7855</v>
      </c>
    </row>
    <row r="261" spans="1:1">
      <c r="A261" t="s">
        <v>7856</v>
      </c>
    </row>
    <row r="263" spans="1:1">
      <c r="A263" t="s">
        <v>7857</v>
      </c>
    </row>
    <row r="266" spans="1:1">
      <c r="A266" t="s">
        <v>7858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7859</v>
      </c>
    </row>
    <row r="274" spans="1:1">
      <c r="A274" t="s">
        <v>7860</v>
      </c>
    </row>
    <row r="276" spans="1:1">
      <c r="A276" t="s">
        <v>7861</v>
      </c>
    </row>
    <row r="278" spans="1:1">
      <c r="A278" t="s">
        <v>7862</v>
      </c>
    </row>
    <row r="280" spans="1:1">
      <c r="A280" t="s">
        <v>7863</v>
      </c>
    </row>
    <row r="282" spans="1:1">
      <c r="A282" t="s">
        <v>7864</v>
      </c>
    </row>
    <row r="284" spans="1:1">
      <c r="A284" t="s">
        <v>7865</v>
      </c>
    </row>
    <row r="286" spans="1:1">
      <c r="A286" t="s">
        <v>7866</v>
      </c>
    </row>
    <row r="288" spans="1:1">
      <c r="A288" t="s">
        <v>7867</v>
      </c>
    </row>
    <row r="290" spans="1:1">
      <c r="A290" t="s">
        <v>7868</v>
      </c>
    </row>
    <row r="292" spans="1:1">
      <c r="A292" t="s">
        <v>7869</v>
      </c>
    </row>
    <row r="294" spans="1:1">
      <c r="A294" t="s">
        <v>7870</v>
      </c>
    </row>
    <row r="296" spans="1:1">
      <c r="A296" t="s">
        <v>7871</v>
      </c>
    </row>
    <row r="298" spans="1:1">
      <c r="A298" t="s">
        <v>7872</v>
      </c>
    </row>
    <row r="300" spans="1:1">
      <c r="A300" t="s">
        <v>7873</v>
      </c>
    </row>
    <row r="302" spans="1:1">
      <c r="A302" t="s">
        <v>7874</v>
      </c>
    </row>
    <row r="304" spans="1:1">
      <c r="A304" t="s">
        <v>7875</v>
      </c>
    </row>
    <row r="306" spans="1:1">
      <c r="A306" t="s">
        <v>7876</v>
      </c>
    </row>
    <row r="308" spans="1:1">
      <c r="A308" t="s">
        <v>7877</v>
      </c>
    </row>
    <row r="310" spans="1:1">
      <c r="A310" t="s">
        <v>7878</v>
      </c>
    </row>
    <row r="312" spans="1:1">
      <c r="A312" t="s">
        <v>7879</v>
      </c>
    </row>
    <row r="314" spans="1:1">
      <c r="A314" t="s">
        <v>7880</v>
      </c>
    </row>
    <row r="316" spans="1:1">
      <c r="A316" t="s">
        <v>7881</v>
      </c>
    </row>
    <row r="318" spans="1:1">
      <c r="A318" t="s">
        <v>7882</v>
      </c>
    </row>
    <row r="320" spans="1:1">
      <c r="A320" t="s">
        <v>7883</v>
      </c>
    </row>
    <row r="322" spans="1:1">
      <c r="A322" t="s">
        <v>7884</v>
      </c>
    </row>
    <row r="324" spans="1:1">
      <c r="A324" t="s">
        <v>7885</v>
      </c>
    </row>
    <row r="326" spans="1:1">
      <c r="A326" t="s">
        <v>7886</v>
      </c>
    </row>
    <row r="328" spans="1:1">
      <c r="A328" t="s">
        <v>7887</v>
      </c>
    </row>
    <row r="330" spans="1:1">
      <c r="A330" t="s">
        <v>7888</v>
      </c>
    </row>
    <row r="332" spans="1:1">
      <c r="A332" t="s">
        <v>7889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65</v>
      </c>
    </row>
    <row r="340" spans="1:1">
      <c r="A340" t="s">
        <v>7890</v>
      </c>
    </row>
    <row r="342" spans="1:1">
      <c r="A342" t="s">
        <v>65</v>
      </c>
    </row>
    <row r="343" spans="1:1">
      <c r="A343" t="s">
        <v>7891</v>
      </c>
    </row>
    <row r="345" spans="1:1">
      <c r="A345" t="s">
        <v>7892</v>
      </c>
    </row>
    <row r="347" spans="1:1">
      <c r="A347" t="s">
        <v>7893</v>
      </c>
    </row>
    <row r="349" spans="1:1">
      <c r="A349" t="s">
        <v>7894</v>
      </c>
    </row>
    <row r="351" spans="1:1">
      <c r="A351" t="s">
        <v>7895</v>
      </c>
    </row>
    <row r="353" spans="1:1">
      <c r="A353" t="s">
        <v>7896</v>
      </c>
    </row>
    <row r="355" spans="1:1">
      <c r="A355" t="s">
        <v>65</v>
      </c>
    </row>
    <row r="356" spans="1:1">
      <c r="A356" t="s">
        <v>7897</v>
      </c>
    </row>
    <row r="358" spans="1:1">
      <c r="A358" t="s">
        <v>65</v>
      </c>
    </row>
    <row r="359" spans="1:1">
      <c r="A359" t="s">
        <v>7898</v>
      </c>
    </row>
    <row r="361" spans="1:1">
      <c r="A361" t="s">
        <v>7899</v>
      </c>
    </row>
    <row r="363" spans="1:1">
      <c r="A363" t="s">
        <v>7900</v>
      </c>
    </row>
    <row r="365" spans="1:1">
      <c r="A365" t="s">
        <v>7901</v>
      </c>
    </row>
    <row r="367" spans="1:1">
      <c r="A367" t="s">
        <v>65</v>
      </c>
    </row>
    <row r="368" spans="1:1">
      <c r="A368" t="s">
        <v>7902</v>
      </c>
    </row>
    <row r="370" spans="1:1">
      <c r="A370" t="s">
        <v>65</v>
      </c>
    </row>
    <row r="371" spans="1:1">
      <c r="A371" t="s">
        <v>7903</v>
      </c>
    </row>
    <row r="373" spans="1:1">
      <c r="A373" t="s">
        <v>65</v>
      </c>
    </row>
    <row r="374" spans="1:1">
      <c r="A374" t="s">
        <v>7904</v>
      </c>
    </row>
    <row r="376" spans="1:1">
      <c r="A376" t="s">
        <v>65</v>
      </c>
    </row>
    <row r="377" spans="1:1">
      <c r="A377" t="s">
        <v>7905</v>
      </c>
    </row>
    <row r="379" spans="1:1">
      <c r="A379" t="s">
        <v>7906</v>
      </c>
    </row>
    <row r="381" spans="1:1">
      <c r="A381" t="s">
        <v>65</v>
      </c>
    </row>
    <row r="382" spans="1:1">
      <c r="A382" t="s">
        <v>7907</v>
      </c>
    </row>
    <row r="384" spans="1:1">
      <c r="A384" t="s">
        <v>65</v>
      </c>
    </row>
    <row r="385" spans="1:1">
      <c r="A385" t="s">
        <v>7908</v>
      </c>
    </row>
    <row r="387" spans="1:1">
      <c r="A387" t="s">
        <v>7909</v>
      </c>
    </row>
    <row r="389" spans="1:1">
      <c r="A389" t="s">
        <v>7910</v>
      </c>
    </row>
    <row r="391" spans="1:1">
      <c r="A391" t="s">
        <v>7911</v>
      </c>
    </row>
    <row r="393" spans="1:1">
      <c r="A393" t="s">
        <v>65</v>
      </c>
    </row>
    <row r="394" spans="1:1">
      <c r="A394" t="s">
        <v>7912</v>
      </c>
    </row>
    <row r="396" spans="1:1">
      <c r="A396" t="s">
        <v>65</v>
      </c>
    </row>
    <row r="398" spans="1:1">
      <c r="A398" t="s">
        <v>7913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7914</v>
      </c>
    </row>
    <row r="406" spans="1:1">
      <c r="A406" t="s">
        <v>7915</v>
      </c>
    </row>
    <row r="408" spans="1:1">
      <c r="A408" t="s">
        <v>7916</v>
      </c>
    </row>
    <row r="410" spans="1:1">
      <c r="A410" t="s">
        <v>7917</v>
      </c>
    </row>
    <row r="412" spans="1:1">
      <c r="A412" t="s">
        <v>7918</v>
      </c>
    </row>
    <row r="414" spans="1:1">
      <c r="A414" t="s">
        <v>7919</v>
      </c>
    </row>
    <row r="416" spans="1:1">
      <c r="A416" t="s">
        <v>65</v>
      </c>
    </row>
    <row r="417" spans="1:1">
      <c r="A417" t="s">
        <v>7920</v>
      </c>
    </row>
    <row r="419" spans="1:1">
      <c r="A419" t="s">
        <v>65</v>
      </c>
    </row>
    <row r="420" spans="1:1">
      <c r="A420" t="s">
        <v>7921</v>
      </c>
    </row>
    <row r="422" spans="1:1">
      <c r="A422" t="s">
        <v>65</v>
      </c>
    </row>
    <row r="423" spans="1:1">
      <c r="A423" t="s">
        <v>7922</v>
      </c>
    </row>
    <row r="425" spans="1:1">
      <c r="A425" t="s">
        <v>65</v>
      </c>
    </row>
    <row r="426" spans="1:1">
      <c r="A426" t="s">
        <v>7923</v>
      </c>
    </row>
    <row r="428" spans="1:1">
      <c r="A428" t="s">
        <v>7924</v>
      </c>
    </row>
    <row r="430" spans="1:1">
      <c r="A430" t="s">
        <v>7925</v>
      </c>
    </row>
    <row r="432" spans="1:1">
      <c r="A432" t="s">
        <v>7926</v>
      </c>
    </row>
    <row r="434" spans="1:1">
      <c r="A434" t="s">
        <v>7927</v>
      </c>
    </row>
    <row r="436" spans="1:1">
      <c r="A436" t="s">
        <v>7663</v>
      </c>
    </row>
    <row r="438" spans="1:1">
      <c r="A438" t="s">
        <v>7928</v>
      </c>
    </row>
    <row r="440" spans="1:1">
      <c r="A440" t="s">
        <v>7929</v>
      </c>
    </row>
    <row r="442" spans="1:1">
      <c r="A442" t="s">
        <v>7930</v>
      </c>
    </row>
    <row r="444" spans="1:1">
      <c r="A444" t="s">
        <v>7931</v>
      </c>
    </row>
    <row r="446" spans="1:1">
      <c r="A446" t="s">
        <v>7932</v>
      </c>
    </row>
    <row r="448" spans="1:1">
      <c r="A448" t="s">
        <v>7933</v>
      </c>
    </row>
    <row r="450" spans="1:1">
      <c r="A450" t="s">
        <v>5883</v>
      </c>
    </row>
    <row r="452" spans="1:1">
      <c r="A452" t="s">
        <v>7934</v>
      </c>
    </row>
    <row r="454" spans="1:1">
      <c r="A454" t="s">
        <v>7935</v>
      </c>
    </row>
    <row r="456" spans="1:1">
      <c r="A456" t="s">
        <v>7936</v>
      </c>
    </row>
    <row r="458" spans="1:1">
      <c r="A458" t="s">
        <v>7937</v>
      </c>
    </row>
    <row r="460" spans="1:1">
      <c r="A460" t="s">
        <v>7938</v>
      </c>
    </row>
    <row r="462" spans="1:1">
      <c r="A462" t="s">
        <v>5889</v>
      </c>
    </row>
    <row r="464" spans="1:1">
      <c r="A464" t="s">
        <v>7939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7940</v>
      </c>
    </row>
    <row r="473" spans="1:1">
      <c r="A473" t="s">
        <v>7941</v>
      </c>
    </row>
    <row r="475" spans="1:1">
      <c r="A475" t="s">
        <v>7942</v>
      </c>
    </row>
    <row r="477" spans="1:1">
      <c r="A477" t="s">
        <v>6911</v>
      </c>
    </row>
    <row r="479" spans="1:1">
      <c r="A479" t="s">
        <v>5894</v>
      </c>
    </row>
    <row r="481" spans="1:1">
      <c r="A481" t="s">
        <v>7943</v>
      </c>
    </row>
    <row r="483" spans="1:1">
      <c r="A483" t="s">
        <v>7944</v>
      </c>
    </row>
    <row r="485" spans="1:1">
      <c r="A485" t="s">
        <v>7945</v>
      </c>
    </row>
    <row r="487" spans="1:1">
      <c r="A487" t="s">
        <v>6668</v>
      </c>
    </row>
    <row r="489" spans="1:1">
      <c r="A489" t="s">
        <v>7946</v>
      </c>
    </row>
    <row r="491" spans="1:1">
      <c r="A491" t="s">
        <v>65</v>
      </c>
    </row>
    <row r="492" spans="1:1">
      <c r="A492" t="s">
        <v>7947</v>
      </c>
    </row>
    <row r="494" spans="1:1">
      <c r="A494" t="s">
        <v>65</v>
      </c>
    </row>
    <row r="495" spans="1:1">
      <c r="A495" t="s">
        <v>7948</v>
      </c>
    </row>
    <row r="497" spans="1:1">
      <c r="A497" t="s">
        <v>7949</v>
      </c>
    </row>
    <row r="499" spans="1:1">
      <c r="A499" t="s">
        <v>7950</v>
      </c>
    </row>
    <row r="501" spans="1:1">
      <c r="A501" t="s">
        <v>65</v>
      </c>
    </row>
    <row r="502" spans="1:1">
      <c r="A502" t="s">
        <v>7951</v>
      </c>
    </row>
    <row r="504" spans="1:1">
      <c r="A504" t="s">
        <v>65</v>
      </c>
    </row>
    <row r="505" spans="1:1">
      <c r="A505" t="s">
        <v>7952</v>
      </c>
    </row>
    <row r="507" spans="1:1">
      <c r="A507" t="s">
        <v>65</v>
      </c>
    </row>
    <row r="508" spans="1:1">
      <c r="A508" t="s">
        <v>7953</v>
      </c>
    </row>
    <row r="510" spans="1:1">
      <c r="A510" t="s">
        <v>65</v>
      </c>
    </row>
    <row r="511" spans="1:1">
      <c r="A511" t="s">
        <v>7954</v>
      </c>
    </row>
    <row r="513" spans="1:1">
      <c r="A513" t="s">
        <v>7955</v>
      </c>
    </row>
    <row r="515" spans="1:1">
      <c r="A515" t="s">
        <v>65</v>
      </c>
    </row>
    <row r="516" spans="1:1">
      <c r="A516" t="s">
        <v>7956</v>
      </c>
    </row>
    <row r="518" spans="1:1">
      <c r="A518" t="s">
        <v>65</v>
      </c>
    </row>
    <row r="519" spans="1:1">
      <c r="A519" t="s">
        <v>7957</v>
      </c>
    </row>
    <row r="521" spans="1:1">
      <c r="A521" t="s">
        <v>7958</v>
      </c>
    </row>
    <row r="523" spans="1:1">
      <c r="A523" t="s">
        <v>7959</v>
      </c>
    </row>
    <row r="525" spans="1:1">
      <c r="A525" t="s">
        <v>7960</v>
      </c>
    </row>
    <row r="527" spans="1:1">
      <c r="A527" t="s">
        <v>7961</v>
      </c>
    </row>
    <row r="530" spans="1:1">
      <c r="A530" t="s">
        <v>7962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7695</v>
      </c>
    </row>
    <row r="538" spans="1:1">
      <c r="A538" t="s">
        <v>7963</v>
      </c>
    </row>
    <row r="540" spans="1:1">
      <c r="A540" t="s">
        <v>7964</v>
      </c>
    </row>
    <row r="542" spans="1:1">
      <c r="A542" t="s">
        <v>7965</v>
      </c>
    </row>
    <row r="544" spans="1:1">
      <c r="A544" t="s">
        <v>7700</v>
      </c>
    </row>
    <row r="546" spans="1:1">
      <c r="A546" t="s">
        <v>7701</v>
      </c>
    </row>
    <row r="548" spans="1:1">
      <c r="A548" t="s">
        <v>7966</v>
      </c>
    </row>
    <row r="550" spans="1:1">
      <c r="A550" t="s">
        <v>7967</v>
      </c>
    </row>
    <row r="552" spans="1:1">
      <c r="A552" t="s">
        <v>7704</v>
      </c>
    </row>
    <row r="554" spans="1:1">
      <c r="A554" t="s">
        <v>7968</v>
      </c>
    </row>
    <row r="556" spans="1:1">
      <c r="A556" t="s">
        <v>7969</v>
      </c>
    </row>
    <row r="558" spans="1:1">
      <c r="A558" t="s">
        <v>65</v>
      </c>
    </row>
    <row r="559" spans="1:1">
      <c r="A559" t="s">
        <v>7970</v>
      </c>
    </row>
    <row r="561" spans="1:1">
      <c r="A561" t="s">
        <v>65</v>
      </c>
    </row>
    <row r="562" spans="1:1">
      <c r="A562" t="s">
        <v>7971</v>
      </c>
    </row>
    <row r="564" spans="1:1">
      <c r="A564" t="s">
        <v>7972</v>
      </c>
    </row>
    <row r="566" spans="1:1">
      <c r="A566" t="s">
        <v>7709</v>
      </c>
    </row>
    <row r="568" spans="1:1">
      <c r="A568" t="s">
        <v>7973</v>
      </c>
    </row>
    <row r="570" spans="1:1">
      <c r="A570" t="s">
        <v>7711</v>
      </c>
    </row>
    <row r="572" spans="1:1">
      <c r="A572" t="s">
        <v>7974</v>
      </c>
    </row>
    <row r="574" spans="1:1">
      <c r="A574" t="s">
        <v>6929</v>
      </c>
    </row>
    <row r="576" spans="1:1">
      <c r="A576" t="s">
        <v>7975</v>
      </c>
    </row>
    <row r="578" spans="1:1">
      <c r="A578" t="s">
        <v>7976</v>
      </c>
    </row>
    <row r="580" spans="1:1">
      <c r="A580" t="s">
        <v>7715</v>
      </c>
    </row>
    <row r="582" spans="1:1">
      <c r="A582" t="s">
        <v>65</v>
      </c>
    </row>
    <row r="583" spans="1:1">
      <c r="A583" t="s">
        <v>7977</v>
      </c>
    </row>
    <row r="585" spans="1:1">
      <c r="A585" t="s">
        <v>65</v>
      </c>
    </row>
    <row r="586" spans="1:1">
      <c r="A586" t="s">
        <v>7978</v>
      </c>
    </row>
    <row r="588" spans="1:1">
      <c r="A588" t="s">
        <v>7979</v>
      </c>
    </row>
    <row r="590" spans="1:1">
      <c r="A590" t="s">
        <v>7980</v>
      </c>
    </row>
    <row r="592" spans="1:1">
      <c r="A592" t="s">
        <v>7981</v>
      </c>
    </row>
    <row r="594" spans="1:1">
      <c r="A594" t="s">
        <v>7982</v>
      </c>
    </row>
    <row r="596" spans="1:1">
      <c r="A596" t="s">
        <v>7983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7984</v>
      </c>
    </row>
    <row r="605" spans="1:1">
      <c r="A605" t="s">
        <v>7985</v>
      </c>
    </row>
    <row r="607" spans="1:1">
      <c r="A607" t="s">
        <v>7721</v>
      </c>
    </row>
    <row r="609" spans="1:1">
      <c r="A609" t="s">
        <v>7986</v>
      </c>
    </row>
    <row r="611" spans="1:1">
      <c r="A611" t="s">
        <v>7987</v>
      </c>
    </row>
    <row r="613" spans="1:1">
      <c r="A613" t="s">
        <v>7988</v>
      </c>
    </row>
    <row r="615" spans="1:1">
      <c r="A615" t="s">
        <v>7989</v>
      </c>
    </row>
    <row r="617" spans="1:1">
      <c r="A617" t="s">
        <v>65</v>
      </c>
    </row>
    <row r="618" spans="1:1">
      <c r="A618" t="s">
        <v>7990</v>
      </c>
    </row>
    <row r="620" spans="1:1">
      <c r="A620" t="s">
        <v>65</v>
      </c>
    </row>
    <row r="621" spans="1:1">
      <c r="A621" t="s">
        <v>7991</v>
      </c>
    </row>
    <row r="623" spans="1:1">
      <c r="A623" t="s">
        <v>65</v>
      </c>
    </row>
    <row r="624" spans="1:1">
      <c r="A624" t="s">
        <v>7992</v>
      </c>
    </row>
    <row r="626" spans="1:1">
      <c r="A626" t="s">
        <v>65</v>
      </c>
    </row>
    <row r="627" spans="1:1">
      <c r="A627" t="s">
        <v>7993</v>
      </c>
    </row>
    <row r="629" spans="1:1">
      <c r="A629" t="s">
        <v>7994</v>
      </c>
    </row>
    <row r="631" spans="1:1">
      <c r="A631" t="s">
        <v>7995</v>
      </c>
    </row>
    <row r="633" spans="1:1">
      <c r="A633" t="s">
        <v>7996</v>
      </c>
    </row>
    <row r="635" spans="1:1">
      <c r="A635" t="s">
        <v>7997</v>
      </c>
    </row>
    <row r="637" spans="1:1">
      <c r="A637" t="s">
        <v>5931</v>
      </c>
    </row>
    <row r="639" spans="1:1">
      <c r="A639" t="s">
        <v>7998</v>
      </c>
    </row>
    <row r="641" spans="1:1">
      <c r="A641" t="s">
        <v>7999</v>
      </c>
    </row>
    <row r="643" spans="1:1">
      <c r="A643" t="s">
        <v>65</v>
      </c>
    </row>
    <row r="644" spans="1:1">
      <c r="A644" t="s">
        <v>8000</v>
      </c>
    </row>
    <row r="646" spans="1:1">
      <c r="A646" t="s">
        <v>65</v>
      </c>
    </row>
    <row r="647" spans="1:1">
      <c r="A647" t="s">
        <v>7745</v>
      </c>
    </row>
    <row r="649" spans="1:1">
      <c r="A649" t="s">
        <v>65</v>
      </c>
    </row>
    <row r="650" spans="1:1">
      <c r="A650" t="s">
        <v>7746</v>
      </c>
    </row>
    <row r="652" spans="1:1">
      <c r="A652" t="s">
        <v>65</v>
      </c>
    </row>
    <row r="653" spans="1:1">
      <c r="A653" t="s">
        <v>326</v>
      </c>
    </row>
    <row r="654" spans="1:1">
      <c r="A654" t="s">
        <v>8001</v>
      </c>
    </row>
    <row r="656" spans="1:1">
      <c r="A656" t="s">
        <v>65</v>
      </c>
    </row>
    <row r="657" spans="1:1">
      <c r="A657" t="s">
        <v>65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6AFA-3BA1-4A8C-B5D4-A43A7C9B8773}">
  <dimension ref="A2:A18"/>
  <sheetViews>
    <sheetView workbookViewId="0">
      <selection activeCell="G22" sqref="G22"/>
    </sheetView>
  </sheetViews>
  <sheetFormatPr defaultRowHeight="14.4"/>
  <sheetData>
    <row r="2" spans="1:1">
      <c r="A2" t="s">
        <v>8002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8003</v>
      </c>
    </row>
    <row r="10" spans="1:1">
      <c r="A10" t="s">
        <v>65</v>
      </c>
    </row>
    <row r="11" spans="1:1">
      <c r="A11" t="s">
        <v>8004</v>
      </c>
    </row>
    <row r="13" spans="1:1">
      <c r="A13" t="s">
        <v>65</v>
      </c>
    </row>
    <row r="14" spans="1:1">
      <c r="A14" t="s">
        <v>326</v>
      </c>
    </row>
    <row r="15" spans="1:1">
      <c r="A15" t="s">
        <v>8005</v>
      </c>
    </row>
    <row r="17" spans="1:1">
      <c r="A17" t="s">
        <v>65</v>
      </c>
    </row>
    <row r="18" spans="1:1">
      <c r="A18" t="s">
        <v>65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26786-2F87-4B74-9D14-A5678822BD7F}">
  <dimension ref="A2:I678"/>
  <sheetViews>
    <sheetView topLeftCell="A656" workbookViewId="0">
      <selection activeCell="I574" sqref="I574"/>
    </sheetView>
  </sheetViews>
  <sheetFormatPr defaultRowHeight="14.4"/>
  <cols>
    <col min="1" max="1" width="80.88671875" bestFit="1" customWidth="1"/>
  </cols>
  <sheetData>
    <row r="2" spans="1:1">
      <c r="A2" t="s">
        <v>7481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7482</v>
      </c>
    </row>
    <row r="10" spans="1:1">
      <c r="A10" t="s">
        <v>65</v>
      </c>
    </row>
    <row r="11" spans="1:1">
      <c r="A11" t="s">
        <v>7483</v>
      </c>
    </row>
    <row r="13" spans="1:1">
      <c r="A13" t="s">
        <v>65</v>
      </c>
    </row>
    <row r="14" spans="1:1">
      <c r="A14" t="s">
        <v>7484</v>
      </c>
    </row>
    <row r="16" spans="1:1">
      <c r="A16" t="s">
        <v>7485</v>
      </c>
    </row>
    <row r="18" spans="1:1">
      <c r="A18" t="s">
        <v>65</v>
      </c>
    </row>
    <row r="19" spans="1:1">
      <c r="A19" t="s">
        <v>7486</v>
      </c>
    </row>
    <row r="21" spans="1:1">
      <c r="A21" t="s">
        <v>65</v>
      </c>
    </row>
    <row r="22" spans="1:1">
      <c r="A22" t="s">
        <v>7487</v>
      </c>
    </row>
    <row r="24" spans="1:1">
      <c r="A24" t="s">
        <v>7488</v>
      </c>
    </row>
    <row r="26" spans="1:1">
      <c r="A26" t="s">
        <v>7489</v>
      </c>
    </row>
    <row r="28" spans="1:1">
      <c r="A28" t="s">
        <v>65</v>
      </c>
    </row>
    <row r="29" spans="1:1">
      <c r="A29" t="s">
        <v>7490</v>
      </c>
    </row>
    <row r="31" spans="1:1">
      <c r="A31" t="s">
        <v>65</v>
      </c>
    </row>
    <row r="32" spans="1:1">
      <c r="A32" t="s">
        <v>7491</v>
      </c>
    </row>
    <row r="34" spans="1:1">
      <c r="A34" t="s">
        <v>7492</v>
      </c>
    </row>
    <row r="36" spans="1:1">
      <c r="A36" t="s">
        <v>7493</v>
      </c>
    </row>
    <row r="38" spans="1:1">
      <c r="A38" t="s">
        <v>7494</v>
      </c>
    </row>
    <row r="40" spans="1:1">
      <c r="A40" t="s">
        <v>7495</v>
      </c>
    </row>
    <row r="42" spans="1:1">
      <c r="A42" t="s">
        <v>7496</v>
      </c>
    </row>
    <row r="44" spans="1:1">
      <c r="A44" t="s">
        <v>7497</v>
      </c>
    </row>
    <row r="46" spans="1:1">
      <c r="A46" t="s">
        <v>7498</v>
      </c>
    </row>
    <row r="48" spans="1:1">
      <c r="A48" t="s">
        <v>7499</v>
      </c>
    </row>
    <row r="50" spans="1:1">
      <c r="A50" t="s">
        <v>7500</v>
      </c>
    </row>
    <row r="52" spans="1:1">
      <c r="A52" t="s">
        <v>65</v>
      </c>
    </row>
    <row r="53" spans="1:1">
      <c r="A53" t="s">
        <v>7501</v>
      </c>
    </row>
    <row r="55" spans="1:1">
      <c r="A55" t="s">
        <v>65</v>
      </c>
    </row>
    <row r="56" spans="1:1">
      <c r="A56" t="s">
        <v>7502</v>
      </c>
    </row>
    <row r="58" spans="1:1">
      <c r="A58" t="s">
        <v>7503</v>
      </c>
    </row>
    <row r="60" spans="1:1">
      <c r="A60" t="s">
        <v>7504</v>
      </c>
    </row>
    <row r="62" spans="1:1">
      <c r="A62" t="s">
        <v>7505</v>
      </c>
    </row>
    <row r="64" spans="1:1">
      <c r="A64" t="s">
        <v>7506</v>
      </c>
    </row>
    <row r="66" spans="1:1">
      <c r="A66" t="s">
        <v>65</v>
      </c>
    </row>
    <row r="68" spans="1:1">
      <c r="A68" t="s">
        <v>7507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7508</v>
      </c>
    </row>
    <row r="76" spans="1:1">
      <c r="A76" t="s">
        <v>65</v>
      </c>
    </row>
    <row r="77" spans="1:1">
      <c r="A77" t="s">
        <v>7509</v>
      </c>
    </row>
    <row r="79" spans="1:1">
      <c r="A79" t="s">
        <v>7510</v>
      </c>
    </row>
    <row r="81" spans="1:1">
      <c r="A81" t="s">
        <v>7511</v>
      </c>
    </row>
    <row r="83" spans="1:1">
      <c r="A83" t="s">
        <v>7512</v>
      </c>
    </row>
    <row r="85" spans="1:1">
      <c r="A85" t="s">
        <v>7513</v>
      </c>
    </row>
    <row r="87" spans="1:1">
      <c r="A87" t="s">
        <v>7514</v>
      </c>
    </row>
    <row r="89" spans="1:1">
      <c r="A89" t="s">
        <v>7515</v>
      </c>
    </row>
    <row r="91" spans="1:1">
      <c r="A91" t="s">
        <v>7516</v>
      </c>
    </row>
    <row r="93" spans="1:1">
      <c r="A93" t="s">
        <v>6498</v>
      </c>
    </row>
    <row r="95" spans="1:1">
      <c r="A95" t="s">
        <v>7517</v>
      </c>
    </row>
    <row r="97" spans="1:1">
      <c r="A97" t="s">
        <v>65</v>
      </c>
    </row>
    <row r="98" spans="1:1">
      <c r="A98" t="s">
        <v>7518</v>
      </c>
    </row>
    <row r="100" spans="1:1">
      <c r="A100" t="s">
        <v>65</v>
      </c>
    </row>
    <row r="101" spans="1:1">
      <c r="A101" t="s">
        <v>7519</v>
      </c>
    </row>
    <row r="103" spans="1:1">
      <c r="A103" t="s">
        <v>6753</v>
      </c>
    </row>
    <row r="105" spans="1:1">
      <c r="A105" t="s">
        <v>7520</v>
      </c>
    </row>
    <row r="107" spans="1:1">
      <c r="A107" t="s">
        <v>7521</v>
      </c>
    </row>
    <row r="109" spans="1:1">
      <c r="A109" t="s">
        <v>7522</v>
      </c>
    </row>
    <row r="111" spans="1:1">
      <c r="A111" t="s">
        <v>65</v>
      </c>
    </row>
    <row r="112" spans="1:1">
      <c r="A112" t="s">
        <v>7523</v>
      </c>
    </row>
    <row r="114" spans="1:1">
      <c r="A114" t="s">
        <v>65</v>
      </c>
    </row>
    <row r="115" spans="1:1">
      <c r="A115" t="s">
        <v>7524</v>
      </c>
    </row>
    <row r="117" spans="1:1">
      <c r="A117" t="s">
        <v>65</v>
      </c>
    </row>
    <row r="118" spans="1:1">
      <c r="A118" t="s">
        <v>7525</v>
      </c>
    </row>
    <row r="120" spans="1:1">
      <c r="A120" t="s">
        <v>65</v>
      </c>
    </row>
    <row r="121" spans="1:1">
      <c r="A121" t="s">
        <v>7526</v>
      </c>
    </row>
    <row r="123" spans="1:1">
      <c r="A123" t="s">
        <v>65</v>
      </c>
    </row>
    <row r="124" spans="1:1">
      <c r="A124" t="s">
        <v>7527</v>
      </c>
    </row>
    <row r="126" spans="1:1">
      <c r="A126" t="s">
        <v>65</v>
      </c>
    </row>
    <row r="127" spans="1:1">
      <c r="A127" t="s">
        <v>7528</v>
      </c>
    </row>
    <row r="129" spans="1:1">
      <c r="A129" t="s">
        <v>7529</v>
      </c>
    </row>
    <row r="131" spans="1:1">
      <c r="A131" t="s">
        <v>7530</v>
      </c>
    </row>
    <row r="134" spans="1:1">
      <c r="A134" t="s">
        <v>7531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7532</v>
      </c>
    </row>
    <row r="142" spans="1:1">
      <c r="A142" t="s">
        <v>7533</v>
      </c>
    </row>
    <row r="144" spans="1:1">
      <c r="A144" t="s">
        <v>7534</v>
      </c>
    </row>
    <row r="146" spans="1:1">
      <c r="A146" t="s">
        <v>7535</v>
      </c>
    </row>
    <row r="148" spans="1:1">
      <c r="A148" t="s">
        <v>7536</v>
      </c>
    </row>
    <row r="150" spans="1:1">
      <c r="A150" t="s">
        <v>7537</v>
      </c>
    </row>
    <row r="152" spans="1:1">
      <c r="A152" t="s">
        <v>7538</v>
      </c>
    </row>
    <row r="154" spans="1:1">
      <c r="A154" t="s">
        <v>7539</v>
      </c>
    </row>
    <row r="156" spans="1:1">
      <c r="A156" t="s">
        <v>7540</v>
      </c>
    </row>
    <row r="158" spans="1:1">
      <c r="A158" t="s">
        <v>7541</v>
      </c>
    </row>
    <row r="160" spans="1:1">
      <c r="A160" t="s">
        <v>7542</v>
      </c>
    </row>
    <row r="162" spans="1:9">
      <c r="A162" t="s">
        <v>7543</v>
      </c>
    </row>
    <row r="164" spans="1:9">
      <c r="A164" t="s">
        <v>7544</v>
      </c>
    </row>
    <row r="166" spans="1:9">
      <c r="A166" t="s">
        <v>7545</v>
      </c>
    </row>
    <row r="168" spans="1:9">
      <c r="A168" t="s">
        <v>7546</v>
      </c>
    </row>
    <row r="170" spans="1:9">
      <c r="A170" t="s">
        <v>7547</v>
      </c>
    </row>
    <row r="172" spans="1:9">
      <c r="A172" t="s">
        <v>65</v>
      </c>
    </row>
    <row r="173" spans="1:9">
      <c r="A173" t="s">
        <v>7548</v>
      </c>
      <c r="I173">
        <f>4373.28+1264.44</f>
        <v>5637.7199999999993</v>
      </c>
    </row>
    <row r="175" spans="1:9">
      <c r="A175" t="s">
        <v>65</v>
      </c>
    </row>
    <row r="176" spans="1:9">
      <c r="A176" t="s">
        <v>7549</v>
      </c>
    </row>
    <row r="178" spans="1:9">
      <c r="A178" t="s">
        <v>7550</v>
      </c>
    </row>
    <row r="180" spans="1:9">
      <c r="A180" t="s">
        <v>7551</v>
      </c>
    </row>
    <row r="182" spans="1:9">
      <c r="A182" t="s">
        <v>7552</v>
      </c>
    </row>
    <row r="184" spans="1:9">
      <c r="A184" t="s">
        <v>7553</v>
      </c>
    </row>
    <row r="186" spans="1:9">
      <c r="A186" t="s">
        <v>7554</v>
      </c>
    </row>
    <row r="188" spans="1:9">
      <c r="A188" t="s">
        <v>7555</v>
      </c>
    </row>
    <row r="190" spans="1:9">
      <c r="A190" t="s">
        <v>65</v>
      </c>
    </row>
    <row r="191" spans="1:9">
      <c r="A191" t="s">
        <v>7556</v>
      </c>
      <c r="I191">
        <f>11246.88+1579.56</f>
        <v>12826.439999999999</v>
      </c>
    </row>
    <row r="193" spans="1:1">
      <c r="A193" t="s">
        <v>65</v>
      </c>
    </row>
    <row r="194" spans="1:1">
      <c r="A194" t="s">
        <v>7557</v>
      </c>
    </row>
    <row r="196" spans="1:1">
      <c r="A196" t="s">
        <v>7558</v>
      </c>
    </row>
    <row r="198" spans="1:1">
      <c r="A198" t="s">
        <v>7559</v>
      </c>
    </row>
    <row r="200" spans="1:1">
      <c r="A200" t="s">
        <v>7560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7561</v>
      </c>
    </row>
    <row r="209" spans="1:1">
      <c r="A209" t="s">
        <v>7562</v>
      </c>
    </row>
    <row r="211" spans="1:1">
      <c r="A211" t="s">
        <v>7563</v>
      </c>
    </row>
    <row r="213" spans="1:1">
      <c r="A213" t="s">
        <v>7564</v>
      </c>
    </row>
    <row r="215" spans="1:1">
      <c r="A215" t="s">
        <v>7565</v>
      </c>
    </row>
    <row r="217" spans="1:1">
      <c r="A217" t="s">
        <v>7566</v>
      </c>
    </row>
    <row r="219" spans="1:1">
      <c r="A219" t="s">
        <v>7567</v>
      </c>
    </row>
    <row r="221" spans="1:1">
      <c r="A221" t="s">
        <v>7568</v>
      </c>
    </row>
    <row r="223" spans="1:1">
      <c r="A223" t="s">
        <v>7569</v>
      </c>
    </row>
    <row r="225" spans="1:1">
      <c r="A225" t="s">
        <v>7570</v>
      </c>
    </row>
    <row r="227" spans="1:1">
      <c r="A227" t="s">
        <v>7571</v>
      </c>
    </row>
    <row r="229" spans="1:1">
      <c r="A229" t="s">
        <v>7572</v>
      </c>
    </row>
    <row r="231" spans="1:1">
      <c r="A231" t="s">
        <v>7573</v>
      </c>
    </row>
    <row r="233" spans="1:1">
      <c r="A233" t="s">
        <v>7574</v>
      </c>
    </row>
    <row r="235" spans="1:1">
      <c r="A235" t="s">
        <v>7575</v>
      </c>
    </row>
    <row r="237" spans="1:1">
      <c r="A237" t="s">
        <v>7576</v>
      </c>
    </row>
    <row r="239" spans="1:1">
      <c r="A239" t="s">
        <v>7577</v>
      </c>
    </row>
    <row r="241" spans="1:9">
      <c r="A241" t="s">
        <v>7578</v>
      </c>
    </row>
    <row r="243" spans="1:9">
      <c r="A243" t="s">
        <v>7579</v>
      </c>
    </row>
    <row r="245" spans="1:9">
      <c r="A245" t="s">
        <v>7580</v>
      </c>
    </row>
    <row r="247" spans="1:9">
      <c r="A247" t="s">
        <v>7581</v>
      </c>
    </row>
    <row r="249" spans="1:9">
      <c r="A249" t="s">
        <v>7582</v>
      </c>
    </row>
    <row r="251" spans="1:9">
      <c r="A251" t="s">
        <v>65</v>
      </c>
    </row>
    <row r="252" spans="1:9">
      <c r="A252" t="s">
        <v>7583</v>
      </c>
      <c r="I252">
        <f>2139.96+1857.84</f>
        <v>3997.8</v>
      </c>
    </row>
    <row r="254" spans="1:9">
      <c r="A254" t="s">
        <v>65</v>
      </c>
    </row>
    <row r="255" spans="1:9">
      <c r="A255" t="s">
        <v>7584</v>
      </c>
    </row>
    <row r="257" spans="1:1">
      <c r="A257" t="s">
        <v>65</v>
      </c>
    </row>
    <row r="258" spans="1:1">
      <c r="A258" t="s">
        <v>7585</v>
      </c>
    </row>
    <row r="260" spans="1:1">
      <c r="A260" t="s">
        <v>65</v>
      </c>
    </row>
    <row r="261" spans="1:1">
      <c r="A261" t="s">
        <v>7586</v>
      </c>
    </row>
    <row r="263" spans="1:1">
      <c r="A263" t="s">
        <v>7587</v>
      </c>
    </row>
    <row r="266" spans="1:1">
      <c r="A266" t="s">
        <v>7588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7589</v>
      </c>
    </row>
    <row r="274" spans="1:1">
      <c r="A274" t="s">
        <v>7590</v>
      </c>
    </row>
    <row r="276" spans="1:1">
      <c r="A276" t="s">
        <v>7591</v>
      </c>
    </row>
    <row r="278" spans="1:1">
      <c r="A278" t="s">
        <v>7592</v>
      </c>
    </row>
    <row r="280" spans="1:1">
      <c r="A280" t="s">
        <v>7593</v>
      </c>
    </row>
    <row r="282" spans="1:1">
      <c r="A282" t="s">
        <v>7594</v>
      </c>
    </row>
    <row r="284" spans="1:1">
      <c r="A284" t="s">
        <v>7595</v>
      </c>
    </row>
    <row r="286" spans="1:1">
      <c r="A286" t="s">
        <v>7596</v>
      </c>
    </row>
    <row r="288" spans="1:1">
      <c r="A288" t="s">
        <v>7597</v>
      </c>
    </row>
    <row r="290" spans="1:1">
      <c r="A290" t="s">
        <v>7598</v>
      </c>
    </row>
    <row r="292" spans="1:1">
      <c r="A292" t="s">
        <v>7599</v>
      </c>
    </row>
    <row r="294" spans="1:1">
      <c r="A294" t="s">
        <v>7600</v>
      </c>
    </row>
    <row r="296" spans="1:1">
      <c r="A296" t="s">
        <v>7601</v>
      </c>
    </row>
    <row r="298" spans="1:1">
      <c r="A298" t="s">
        <v>7602</v>
      </c>
    </row>
    <row r="300" spans="1:1">
      <c r="A300" t="s">
        <v>7603</v>
      </c>
    </row>
    <row r="302" spans="1:1">
      <c r="A302" t="s">
        <v>7604</v>
      </c>
    </row>
    <row r="304" spans="1:1">
      <c r="A304" t="s">
        <v>7605</v>
      </c>
    </row>
    <row r="306" spans="1:1">
      <c r="A306" t="s">
        <v>7606</v>
      </c>
    </row>
    <row r="308" spans="1:1">
      <c r="A308" t="s">
        <v>7607</v>
      </c>
    </row>
    <row r="310" spans="1:1">
      <c r="A310" t="s">
        <v>7608</v>
      </c>
    </row>
    <row r="312" spans="1:1">
      <c r="A312" t="s">
        <v>7609</v>
      </c>
    </row>
    <row r="314" spans="1:1">
      <c r="A314" t="s">
        <v>7610</v>
      </c>
    </row>
    <row r="316" spans="1:1">
      <c r="A316" t="s">
        <v>7611</v>
      </c>
    </row>
    <row r="318" spans="1:1">
      <c r="A318" t="s">
        <v>7612</v>
      </c>
    </row>
    <row r="320" spans="1:1">
      <c r="A320" t="s">
        <v>7613</v>
      </c>
    </row>
    <row r="322" spans="1:1">
      <c r="A322" t="s">
        <v>7614</v>
      </c>
    </row>
    <row r="324" spans="1:1">
      <c r="A324" t="s">
        <v>7615</v>
      </c>
    </row>
    <row r="326" spans="1:1">
      <c r="A326" t="s">
        <v>7616</v>
      </c>
    </row>
    <row r="328" spans="1:1">
      <c r="A328" t="s">
        <v>7617</v>
      </c>
    </row>
    <row r="330" spans="1:1">
      <c r="A330" t="s">
        <v>7618</v>
      </c>
    </row>
    <row r="332" spans="1:1">
      <c r="A332" t="s">
        <v>7619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7620</v>
      </c>
    </row>
    <row r="341" spans="1:1">
      <c r="A341" t="s">
        <v>7621</v>
      </c>
    </row>
    <row r="343" spans="1:1">
      <c r="A343" t="s">
        <v>7622</v>
      </c>
    </row>
    <row r="345" spans="1:1">
      <c r="A345" t="s">
        <v>7623</v>
      </c>
    </row>
    <row r="347" spans="1:1">
      <c r="A347" t="s">
        <v>7624</v>
      </c>
    </row>
    <row r="349" spans="1:1">
      <c r="A349" t="s">
        <v>65</v>
      </c>
    </row>
    <row r="350" spans="1:1">
      <c r="A350" t="s">
        <v>7625</v>
      </c>
    </row>
    <row r="352" spans="1:1">
      <c r="A352" t="s">
        <v>65</v>
      </c>
    </row>
    <row r="353" spans="1:1">
      <c r="A353" t="s">
        <v>7626</v>
      </c>
    </row>
    <row r="355" spans="1:1">
      <c r="A355" t="s">
        <v>7627</v>
      </c>
    </row>
    <row r="357" spans="1:1">
      <c r="A357" t="s">
        <v>7628</v>
      </c>
    </row>
    <row r="359" spans="1:1">
      <c r="A359" t="s">
        <v>7629</v>
      </c>
    </row>
    <row r="361" spans="1:1">
      <c r="A361" t="s">
        <v>65</v>
      </c>
    </row>
    <row r="362" spans="1:1">
      <c r="A362" t="s">
        <v>7630</v>
      </c>
    </row>
    <row r="364" spans="1:1">
      <c r="A364" t="s">
        <v>65</v>
      </c>
    </row>
    <row r="365" spans="1:1">
      <c r="A365" t="s">
        <v>7631</v>
      </c>
    </row>
    <row r="367" spans="1:1">
      <c r="A367" t="s">
        <v>7632</v>
      </c>
    </row>
    <row r="369" spans="1:1">
      <c r="A369" t="s">
        <v>7633</v>
      </c>
    </row>
    <row r="371" spans="1:1">
      <c r="A371" t="s">
        <v>65</v>
      </c>
    </row>
    <row r="372" spans="1:1">
      <c r="A372" t="s">
        <v>7634</v>
      </c>
    </row>
    <row r="374" spans="1:1">
      <c r="A374" t="s">
        <v>65</v>
      </c>
    </row>
    <row r="375" spans="1:1">
      <c r="A375" t="s">
        <v>7635</v>
      </c>
    </row>
    <row r="377" spans="1:1">
      <c r="A377" t="s">
        <v>7636</v>
      </c>
    </row>
    <row r="379" spans="1:1">
      <c r="A379" t="s">
        <v>65</v>
      </c>
    </row>
    <row r="380" spans="1:1">
      <c r="A380" t="s">
        <v>7637</v>
      </c>
    </row>
    <row r="382" spans="1:1">
      <c r="A382" t="s">
        <v>65</v>
      </c>
    </row>
    <row r="383" spans="1:1">
      <c r="A383" t="s">
        <v>7638</v>
      </c>
    </row>
    <row r="385" spans="1:1">
      <c r="A385" t="s">
        <v>65</v>
      </c>
    </row>
    <row r="386" spans="1:1">
      <c r="A386" t="s">
        <v>7639</v>
      </c>
    </row>
    <row r="388" spans="1:1">
      <c r="A388" t="s">
        <v>65</v>
      </c>
    </row>
    <row r="389" spans="1:1">
      <c r="A389" t="s">
        <v>7640</v>
      </c>
    </row>
    <row r="391" spans="1:1">
      <c r="A391" t="s">
        <v>7641</v>
      </c>
    </row>
    <row r="393" spans="1:1">
      <c r="A393" t="s">
        <v>5855</v>
      </c>
    </row>
    <row r="395" spans="1:1">
      <c r="A395" t="s">
        <v>65</v>
      </c>
    </row>
    <row r="396" spans="1:1">
      <c r="A396" t="s">
        <v>7642</v>
      </c>
    </row>
    <row r="398" spans="1:1">
      <c r="A398" t="s">
        <v>7643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5" spans="1:1">
      <c r="A405" t="s">
        <v>65</v>
      </c>
    </row>
    <row r="406" spans="1:1">
      <c r="A406" t="s">
        <v>7644</v>
      </c>
    </row>
    <row r="408" spans="1:1">
      <c r="A408" t="s">
        <v>7645</v>
      </c>
    </row>
    <row r="410" spans="1:1">
      <c r="A410" t="s">
        <v>7646</v>
      </c>
    </row>
    <row r="412" spans="1:1">
      <c r="A412" t="s">
        <v>7647</v>
      </c>
    </row>
    <row r="414" spans="1:1">
      <c r="A414" t="s">
        <v>7648</v>
      </c>
    </row>
    <row r="416" spans="1:1">
      <c r="A416" t="s">
        <v>65</v>
      </c>
    </row>
    <row r="417" spans="1:1">
      <c r="A417" t="s">
        <v>7649</v>
      </c>
    </row>
    <row r="419" spans="1:1">
      <c r="A419" t="s">
        <v>65</v>
      </c>
    </row>
    <row r="420" spans="1:1">
      <c r="A420" t="s">
        <v>7650</v>
      </c>
    </row>
    <row r="422" spans="1:1">
      <c r="A422" t="s">
        <v>6628</v>
      </c>
    </row>
    <row r="424" spans="1:1">
      <c r="A424" t="s">
        <v>7651</v>
      </c>
    </row>
    <row r="426" spans="1:1">
      <c r="A426" t="s">
        <v>65</v>
      </c>
    </row>
    <row r="427" spans="1:1">
      <c r="A427" t="s">
        <v>7652</v>
      </c>
    </row>
    <row r="429" spans="1:1">
      <c r="A429" t="s">
        <v>65</v>
      </c>
    </row>
    <row r="430" spans="1:1">
      <c r="A430" t="s">
        <v>7653</v>
      </c>
    </row>
    <row r="432" spans="1:1">
      <c r="A432" t="s">
        <v>65</v>
      </c>
    </row>
    <row r="433" spans="1:1">
      <c r="A433" t="s">
        <v>7654</v>
      </c>
    </row>
    <row r="435" spans="1:1">
      <c r="A435" t="s">
        <v>65</v>
      </c>
    </row>
    <row r="436" spans="1:1">
      <c r="A436" t="s">
        <v>7655</v>
      </c>
    </row>
    <row r="438" spans="1:1">
      <c r="A438" t="s">
        <v>65</v>
      </c>
    </row>
    <row r="439" spans="1:1">
      <c r="A439" t="s">
        <v>7656</v>
      </c>
    </row>
    <row r="441" spans="1:1">
      <c r="A441" t="s">
        <v>65</v>
      </c>
    </row>
    <row r="442" spans="1:1">
      <c r="A442" t="s">
        <v>7657</v>
      </c>
    </row>
    <row r="444" spans="1:1">
      <c r="A444" t="s">
        <v>7658</v>
      </c>
    </row>
    <row r="446" spans="1:1">
      <c r="A446" t="s">
        <v>7659</v>
      </c>
    </row>
    <row r="448" spans="1:1">
      <c r="A448" t="s">
        <v>7660</v>
      </c>
    </row>
    <row r="450" spans="1:1">
      <c r="A450" t="s">
        <v>7661</v>
      </c>
    </row>
    <row r="452" spans="1:1">
      <c r="A452" t="s">
        <v>7662</v>
      </c>
    </row>
    <row r="454" spans="1:1">
      <c r="A454" t="s">
        <v>7663</v>
      </c>
    </row>
    <row r="456" spans="1:1">
      <c r="A456" t="s">
        <v>6646</v>
      </c>
    </row>
    <row r="458" spans="1:1">
      <c r="A458" t="s">
        <v>7664</v>
      </c>
    </row>
    <row r="460" spans="1:1">
      <c r="A460" t="s">
        <v>6900</v>
      </c>
    </row>
    <row r="462" spans="1:1">
      <c r="A462" t="s">
        <v>7665</v>
      </c>
    </row>
    <row r="464" spans="1:1">
      <c r="A464" t="s">
        <v>7666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7667</v>
      </c>
    </row>
    <row r="473" spans="1:1">
      <c r="A473" t="s">
        <v>7668</v>
      </c>
    </row>
    <row r="475" spans="1:1">
      <c r="A475" t="s">
        <v>7669</v>
      </c>
    </row>
    <row r="477" spans="1:1">
      <c r="A477" t="s">
        <v>7670</v>
      </c>
    </row>
    <row r="479" spans="1:1">
      <c r="A479" t="s">
        <v>7671</v>
      </c>
    </row>
    <row r="481" spans="1:1">
      <c r="A481" t="s">
        <v>7672</v>
      </c>
    </row>
    <row r="483" spans="1:1">
      <c r="A483" t="s">
        <v>7673</v>
      </c>
    </row>
    <row r="485" spans="1:1">
      <c r="A485" t="s">
        <v>7674</v>
      </c>
    </row>
    <row r="487" spans="1:1">
      <c r="A487" t="s">
        <v>7675</v>
      </c>
    </row>
    <row r="489" spans="1:1">
      <c r="A489" t="s">
        <v>7676</v>
      </c>
    </row>
    <row r="491" spans="1:1">
      <c r="A491" t="s">
        <v>7677</v>
      </c>
    </row>
    <row r="493" spans="1:1">
      <c r="A493" t="s">
        <v>7678</v>
      </c>
    </row>
    <row r="495" spans="1:1">
      <c r="A495" t="s">
        <v>7679</v>
      </c>
    </row>
    <row r="497" spans="1:9">
      <c r="A497" t="s">
        <v>5895</v>
      </c>
    </row>
    <row r="499" spans="1:9">
      <c r="A499" t="s">
        <v>7680</v>
      </c>
    </row>
    <row r="501" spans="1:9">
      <c r="A501" t="s">
        <v>6915</v>
      </c>
    </row>
    <row r="503" spans="1:9">
      <c r="A503" t="s">
        <v>7681</v>
      </c>
    </row>
    <row r="505" spans="1:9">
      <c r="A505" t="s">
        <v>7682</v>
      </c>
    </row>
    <row r="507" spans="1:9">
      <c r="A507" t="s">
        <v>65</v>
      </c>
    </row>
    <row r="508" spans="1:9">
      <c r="A508" t="s">
        <v>7683</v>
      </c>
      <c r="I508">
        <f>40165.32+7400.64</f>
        <v>47565.96</v>
      </c>
    </row>
    <row r="510" spans="1:9">
      <c r="A510" t="s">
        <v>65</v>
      </c>
    </row>
    <row r="511" spans="1:9">
      <c r="A511" t="s">
        <v>7684</v>
      </c>
    </row>
    <row r="513" spans="1:1">
      <c r="A513" t="s">
        <v>7685</v>
      </c>
    </row>
    <row r="515" spans="1:1">
      <c r="A515" t="s">
        <v>65</v>
      </c>
    </row>
    <row r="516" spans="1:1">
      <c r="A516" t="s">
        <v>7686</v>
      </c>
    </row>
    <row r="518" spans="1:1">
      <c r="A518" t="s">
        <v>65</v>
      </c>
    </row>
    <row r="519" spans="1:1">
      <c r="A519" t="s">
        <v>7687</v>
      </c>
    </row>
    <row r="521" spans="1:1">
      <c r="A521" t="s">
        <v>7688</v>
      </c>
    </row>
    <row r="523" spans="1:1">
      <c r="A523" t="s">
        <v>65</v>
      </c>
    </row>
    <row r="524" spans="1:1">
      <c r="A524" t="s">
        <v>7689</v>
      </c>
    </row>
    <row r="526" spans="1:1">
      <c r="A526" t="s">
        <v>65</v>
      </c>
    </row>
    <row r="527" spans="1:1">
      <c r="A527" t="s">
        <v>7690</v>
      </c>
    </row>
    <row r="530" spans="1:1">
      <c r="A530" t="s">
        <v>7691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7692</v>
      </c>
    </row>
    <row r="538" spans="1:1">
      <c r="A538" t="s">
        <v>7693</v>
      </c>
    </row>
    <row r="540" spans="1:1">
      <c r="A540" t="s">
        <v>7694</v>
      </c>
    </row>
    <row r="542" spans="1:1">
      <c r="A542" t="s">
        <v>7695</v>
      </c>
    </row>
    <row r="544" spans="1:1">
      <c r="A544" t="s">
        <v>7696</v>
      </c>
    </row>
    <row r="546" spans="1:1">
      <c r="A546" t="s">
        <v>7697</v>
      </c>
    </row>
    <row r="548" spans="1:1">
      <c r="A548" t="s">
        <v>7698</v>
      </c>
    </row>
    <row r="550" spans="1:1">
      <c r="A550" t="s">
        <v>7699</v>
      </c>
    </row>
    <row r="552" spans="1:1">
      <c r="A552" t="s">
        <v>7700</v>
      </c>
    </row>
    <row r="554" spans="1:1">
      <c r="A554" t="s">
        <v>7701</v>
      </c>
    </row>
    <row r="556" spans="1:1">
      <c r="A556" t="s">
        <v>7702</v>
      </c>
    </row>
    <row r="558" spans="1:1">
      <c r="A558" t="s">
        <v>7703</v>
      </c>
    </row>
    <row r="560" spans="1:1">
      <c r="A560" t="s">
        <v>7704</v>
      </c>
    </row>
    <row r="562" spans="1:1">
      <c r="A562" t="s">
        <v>7705</v>
      </c>
    </row>
    <row r="564" spans="1:1">
      <c r="A564" t="s">
        <v>7706</v>
      </c>
    </row>
    <row r="566" spans="1:1">
      <c r="A566" t="s">
        <v>65</v>
      </c>
    </row>
    <row r="567" spans="1:1">
      <c r="A567" t="s">
        <v>7707</v>
      </c>
    </row>
    <row r="569" spans="1:1">
      <c r="A569" t="s">
        <v>65</v>
      </c>
    </row>
    <row r="570" spans="1:1">
      <c r="A570" t="s">
        <v>7708</v>
      </c>
    </row>
    <row r="572" spans="1:1">
      <c r="A572" t="s">
        <v>7709</v>
      </c>
    </row>
    <row r="574" spans="1:1">
      <c r="A574" t="s">
        <v>7710</v>
      </c>
    </row>
    <row r="576" spans="1:1">
      <c r="A576" t="s">
        <v>7711</v>
      </c>
    </row>
    <row r="578" spans="1:1">
      <c r="A578" t="s">
        <v>7712</v>
      </c>
    </row>
    <row r="580" spans="1:1">
      <c r="A580" t="s">
        <v>6929</v>
      </c>
    </row>
    <row r="582" spans="1:1">
      <c r="A582" t="s">
        <v>7713</v>
      </c>
    </row>
    <row r="584" spans="1:1">
      <c r="A584" t="s">
        <v>7714</v>
      </c>
    </row>
    <row r="586" spans="1:1">
      <c r="A586" t="s">
        <v>7715</v>
      </c>
    </row>
    <row r="588" spans="1:1">
      <c r="A588" t="s">
        <v>65</v>
      </c>
    </row>
    <row r="589" spans="1:1">
      <c r="A589" t="s">
        <v>7716</v>
      </c>
    </row>
    <row r="591" spans="1:1">
      <c r="A591" t="s">
        <v>65</v>
      </c>
    </row>
    <row r="592" spans="1:1">
      <c r="A592" t="s">
        <v>7717</v>
      </c>
    </row>
    <row r="594" spans="1:1">
      <c r="A594" t="s">
        <v>7718</v>
      </c>
    </row>
    <row r="596" spans="1:1">
      <c r="A596" t="s">
        <v>7719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7720</v>
      </c>
    </row>
    <row r="605" spans="1:1">
      <c r="A605" t="s">
        <v>7721</v>
      </c>
    </row>
    <row r="607" spans="1:1">
      <c r="A607" t="s">
        <v>6687</v>
      </c>
    </row>
    <row r="609" spans="1:1">
      <c r="A609" t="s">
        <v>7722</v>
      </c>
    </row>
    <row r="611" spans="1:1">
      <c r="A611" t="s">
        <v>65</v>
      </c>
    </row>
    <row r="612" spans="1:1">
      <c r="A612" t="s">
        <v>7723</v>
      </c>
    </row>
    <row r="614" spans="1:1">
      <c r="A614" t="s">
        <v>65</v>
      </c>
    </row>
    <row r="615" spans="1:1">
      <c r="A615" t="s">
        <v>7724</v>
      </c>
    </row>
    <row r="617" spans="1:1">
      <c r="A617" t="s">
        <v>65</v>
      </c>
    </row>
    <row r="618" spans="1:1">
      <c r="A618" t="s">
        <v>7725</v>
      </c>
    </row>
    <row r="620" spans="1:1">
      <c r="A620" t="s">
        <v>65</v>
      </c>
    </row>
    <row r="621" spans="1:1">
      <c r="A621" t="s">
        <v>7726</v>
      </c>
    </row>
    <row r="623" spans="1:1">
      <c r="A623" t="s">
        <v>7727</v>
      </c>
    </row>
    <row r="625" spans="1:1">
      <c r="A625" t="s">
        <v>7728</v>
      </c>
    </row>
    <row r="627" spans="1:1">
      <c r="A627" t="s">
        <v>7729</v>
      </c>
    </row>
    <row r="629" spans="1:1">
      <c r="A629" t="s">
        <v>7730</v>
      </c>
    </row>
    <row r="631" spans="1:1">
      <c r="A631" t="s">
        <v>7731</v>
      </c>
    </row>
    <row r="633" spans="1:1">
      <c r="A633" t="s">
        <v>7732</v>
      </c>
    </row>
    <row r="635" spans="1:1">
      <c r="A635" t="s">
        <v>7733</v>
      </c>
    </row>
    <row r="637" spans="1:1">
      <c r="A637" t="s">
        <v>7734</v>
      </c>
    </row>
    <row r="639" spans="1:1">
      <c r="A639" t="s">
        <v>7735</v>
      </c>
    </row>
    <row r="641" spans="1:1">
      <c r="A641" t="s">
        <v>5931</v>
      </c>
    </row>
    <row r="643" spans="1:1">
      <c r="A643" t="s">
        <v>7736</v>
      </c>
    </row>
    <row r="645" spans="1:1">
      <c r="A645" t="s">
        <v>7737</v>
      </c>
    </row>
    <row r="647" spans="1:1">
      <c r="A647" t="s">
        <v>7738</v>
      </c>
    </row>
    <row r="649" spans="1:1">
      <c r="A649" t="s">
        <v>7739</v>
      </c>
    </row>
    <row r="651" spans="1:1">
      <c r="A651" t="s">
        <v>7740</v>
      </c>
    </row>
    <row r="653" spans="1:1">
      <c r="A653" t="s">
        <v>7741</v>
      </c>
    </row>
    <row r="655" spans="1:1">
      <c r="A655" t="s">
        <v>7742</v>
      </c>
    </row>
    <row r="657" spans="1:1">
      <c r="A657" t="s">
        <v>65</v>
      </c>
    </row>
    <row r="658" spans="1:1">
      <c r="A658" t="s">
        <v>7743</v>
      </c>
    </row>
    <row r="660" spans="1:1">
      <c r="A660" t="s">
        <v>65</v>
      </c>
    </row>
    <row r="662" spans="1:1">
      <c r="A662" t="s">
        <v>7744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7745</v>
      </c>
    </row>
    <row r="670" spans="1:1">
      <c r="A670" t="s">
        <v>65</v>
      </c>
    </row>
    <row r="671" spans="1:1">
      <c r="A671" t="s">
        <v>7746</v>
      </c>
    </row>
    <row r="673" spans="1:1">
      <c r="A673" t="s">
        <v>65</v>
      </c>
    </row>
    <row r="674" spans="1:1">
      <c r="A674" t="s">
        <v>326</v>
      </c>
    </row>
    <row r="675" spans="1:1">
      <c r="A675" t="s">
        <v>7747</v>
      </c>
    </row>
    <row r="677" spans="1:1">
      <c r="A677" t="s">
        <v>65</v>
      </c>
    </row>
    <row r="678" spans="1:1">
      <c r="A678" t="s">
        <v>65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CE5F-90A8-4B10-954D-055D3976B102}">
  <dimension ref="A2:A24"/>
  <sheetViews>
    <sheetView workbookViewId="0">
      <selection sqref="A1:A24"/>
    </sheetView>
  </sheetViews>
  <sheetFormatPr defaultRowHeight="14.4"/>
  <sheetData>
    <row r="2" spans="1:1">
      <c r="A2" t="s">
        <v>7748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7749</v>
      </c>
    </row>
    <row r="10" spans="1:1">
      <c r="A10" t="s">
        <v>7750</v>
      </c>
    </row>
    <row r="12" spans="1:1">
      <c r="A12" t="s">
        <v>7751</v>
      </c>
    </row>
    <row r="14" spans="1:1">
      <c r="A14" t="s">
        <v>7752</v>
      </c>
    </row>
    <row r="16" spans="1:1">
      <c r="A16" t="s">
        <v>65</v>
      </c>
    </row>
    <row r="17" spans="1:1">
      <c r="A17" t="s">
        <v>7753</v>
      </c>
    </row>
    <row r="19" spans="1:1">
      <c r="A19" t="s">
        <v>65</v>
      </c>
    </row>
    <row r="20" spans="1:1">
      <c r="A20" t="s">
        <v>326</v>
      </c>
    </row>
    <row r="21" spans="1:1">
      <c r="A21" t="s">
        <v>7754</v>
      </c>
    </row>
    <row r="23" spans="1:1">
      <c r="A23" t="s">
        <v>65</v>
      </c>
    </row>
    <row r="24" spans="1:1">
      <c r="A24" t="s">
        <v>65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F476-01C6-4046-9985-95076F79562E}">
  <dimension ref="A2:A617"/>
  <sheetViews>
    <sheetView workbookViewId="0"/>
  </sheetViews>
  <sheetFormatPr defaultRowHeight="14.4"/>
  <cols>
    <col min="1" max="1" width="80.88671875" bestFit="1" customWidth="1"/>
  </cols>
  <sheetData>
    <row r="2" spans="1:1">
      <c r="A2" t="s">
        <v>7232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7233</v>
      </c>
    </row>
    <row r="10" spans="1:1">
      <c r="A10" t="s">
        <v>65</v>
      </c>
    </row>
    <row r="11" spans="1:1">
      <c r="A11" t="s">
        <v>7234</v>
      </c>
    </row>
    <row r="13" spans="1:1">
      <c r="A13" t="s">
        <v>65</v>
      </c>
    </row>
    <row r="14" spans="1:1">
      <c r="A14" t="s">
        <v>7235</v>
      </c>
    </row>
    <row r="16" spans="1:1">
      <c r="A16" t="s">
        <v>7236</v>
      </c>
    </row>
    <row r="18" spans="1:1">
      <c r="A18" t="s">
        <v>65</v>
      </c>
    </row>
    <row r="19" spans="1:1">
      <c r="A19" t="s">
        <v>7237</v>
      </c>
    </row>
    <row r="21" spans="1:1">
      <c r="A21" t="s">
        <v>65</v>
      </c>
    </row>
    <row r="22" spans="1:1">
      <c r="A22" t="s">
        <v>7238</v>
      </c>
    </row>
    <row r="24" spans="1:1">
      <c r="A24" t="s">
        <v>7239</v>
      </c>
    </row>
    <row r="26" spans="1:1">
      <c r="A26" t="s">
        <v>65</v>
      </c>
    </row>
    <row r="27" spans="1:1">
      <c r="A27" t="s">
        <v>7240</v>
      </c>
    </row>
    <row r="29" spans="1:1">
      <c r="A29" t="s">
        <v>65</v>
      </c>
    </row>
    <row r="30" spans="1:1">
      <c r="A30" t="s">
        <v>7241</v>
      </c>
    </row>
    <row r="32" spans="1:1">
      <c r="A32" t="s">
        <v>7242</v>
      </c>
    </row>
    <row r="34" spans="1:1">
      <c r="A34" t="s">
        <v>7243</v>
      </c>
    </row>
    <row r="36" spans="1:1">
      <c r="A36" t="s">
        <v>7244</v>
      </c>
    </row>
    <row r="38" spans="1:1">
      <c r="A38" t="s">
        <v>7245</v>
      </c>
    </row>
    <row r="40" spans="1:1">
      <c r="A40" t="s">
        <v>7246</v>
      </c>
    </row>
    <row r="42" spans="1:1">
      <c r="A42" t="s">
        <v>65</v>
      </c>
    </row>
    <row r="43" spans="1:1">
      <c r="A43" t="s">
        <v>7247</v>
      </c>
    </row>
    <row r="45" spans="1:1">
      <c r="A45" t="s">
        <v>65</v>
      </c>
    </row>
    <row r="46" spans="1:1">
      <c r="A46" t="s">
        <v>6482</v>
      </c>
    </row>
    <row r="48" spans="1:1">
      <c r="A48" t="s">
        <v>7248</v>
      </c>
    </row>
    <row r="50" spans="1:1">
      <c r="A50" t="s">
        <v>7249</v>
      </c>
    </row>
    <row r="52" spans="1:1">
      <c r="A52" t="s">
        <v>7250</v>
      </c>
    </row>
    <row r="54" spans="1:1">
      <c r="A54" t="s">
        <v>7251</v>
      </c>
    </row>
    <row r="56" spans="1:1">
      <c r="A56" t="s">
        <v>65</v>
      </c>
    </row>
    <row r="57" spans="1:1">
      <c r="A57" t="s">
        <v>7252</v>
      </c>
    </row>
    <row r="59" spans="1:1">
      <c r="A59" t="s">
        <v>65</v>
      </c>
    </row>
    <row r="60" spans="1:1">
      <c r="A60" t="s">
        <v>7253</v>
      </c>
    </row>
    <row r="62" spans="1:1">
      <c r="A62" t="s">
        <v>7254</v>
      </c>
    </row>
    <row r="64" spans="1:1">
      <c r="A64" t="s">
        <v>7255</v>
      </c>
    </row>
    <row r="66" spans="1:1">
      <c r="A66" t="s">
        <v>7256</v>
      </c>
    </row>
    <row r="68" spans="1:1">
      <c r="A68" t="s">
        <v>7257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5" spans="1:1">
      <c r="A75" t="s">
        <v>7258</v>
      </c>
    </row>
    <row r="77" spans="1:1">
      <c r="A77" t="s">
        <v>7259</v>
      </c>
    </row>
    <row r="79" spans="1:1">
      <c r="A79" t="s">
        <v>7260</v>
      </c>
    </row>
    <row r="81" spans="1:1">
      <c r="A81" t="s">
        <v>65</v>
      </c>
    </row>
    <row r="82" spans="1:1">
      <c r="A82" t="s">
        <v>7261</v>
      </c>
    </row>
    <row r="84" spans="1:1">
      <c r="A84" t="s">
        <v>65</v>
      </c>
    </row>
    <row r="85" spans="1:1">
      <c r="A85" t="s">
        <v>7262</v>
      </c>
    </row>
    <row r="87" spans="1:1">
      <c r="A87" t="s">
        <v>7263</v>
      </c>
    </row>
    <row r="89" spans="1:1">
      <c r="A89" t="s">
        <v>7264</v>
      </c>
    </row>
    <row r="91" spans="1:1">
      <c r="A91" t="s">
        <v>7265</v>
      </c>
    </row>
    <row r="93" spans="1:1">
      <c r="A93" t="s">
        <v>7266</v>
      </c>
    </row>
    <row r="95" spans="1:1">
      <c r="A95" t="s">
        <v>7267</v>
      </c>
    </row>
    <row r="97" spans="1:1">
      <c r="A97" t="s">
        <v>65</v>
      </c>
    </row>
    <row r="98" spans="1:1">
      <c r="A98" t="s">
        <v>7268</v>
      </c>
    </row>
    <row r="100" spans="1:1">
      <c r="A100" t="s">
        <v>65</v>
      </c>
    </row>
    <row r="101" spans="1:1">
      <c r="A101" t="s">
        <v>7269</v>
      </c>
    </row>
    <row r="103" spans="1:1">
      <c r="A103" t="s">
        <v>7270</v>
      </c>
    </row>
    <row r="105" spans="1:1">
      <c r="A105" t="s">
        <v>7271</v>
      </c>
    </row>
    <row r="107" spans="1:1">
      <c r="A107" t="s">
        <v>65</v>
      </c>
    </row>
    <row r="108" spans="1:1">
      <c r="A108" t="s">
        <v>7272</v>
      </c>
    </row>
    <row r="110" spans="1:1">
      <c r="A110" t="s">
        <v>65</v>
      </c>
    </row>
    <row r="111" spans="1:1">
      <c r="A111" t="s">
        <v>7273</v>
      </c>
    </row>
    <row r="113" spans="1:1">
      <c r="A113" t="s">
        <v>65</v>
      </c>
    </row>
    <row r="114" spans="1:1">
      <c r="A114" t="s">
        <v>7274</v>
      </c>
    </row>
    <row r="116" spans="1:1">
      <c r="A116" t="s">
        <v>65</v>
      </c>
    </row>
    <row r="117" spans="1:1">
      <c r="A117" t="s">
        <v>7275</v>
      </c>
    </row>
    <row r="119" spans="1:1">
      <c r="A119" t="s">
        <v>7276</v>
      </c>
    </row>
    <row r="121" spans="1:1">
      <c r="A121" t="s">
        <v>7277</v>
      </c>
    </row>
    <row r="123" spans="1:1">
      <c r="A123" t="s">
        <v>7278</v>
      </c>
    </row>
    <row r="125" spans="1:1">
      <c r="A125" t="s">
        <v>7279</v>
      </c>
    </row>
    <row r="127" spans="1:1">
      <c r="A127" t="s">
        <v>7280</v>
      </c>
    </row>
    <row r="129" spans="1:1">
      <c r="A129" t="s">
        <v>7281</v>
      </c>
    </row>
    <row r="131" spans="1:1">
      <c r="A131" t="s">
        <v>7282</v>
      </c>
    </row>
    <row r="134" spans="1:1">
      <c r="A134" t="s">
        <v>7283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7284</v>
      </c>
    </row>
    <row r="142" spans="1:1">
      <c r="A142" t="s">
        <v>7285</v>
      </c>
    </row>
    <row r="144" spans="1:1">
      <c r="A144" t="s">
        <v>7286</v>
      </c>
    </row>
    <row r="146" spans="1:1">
      <c r="A146" t="s">
        <v>7287</v>
      </c>
    </row>
    <row r="148" spans="1:1">
      <c r="A148" t="s">
        <v>7288</v>
      </c>
    </row>
    <row r="150" spans="1:1">
      <c r="A150" t="s">
        <v>7289</v>
      </c>
    </row>
    <row r="152" spans="1:1">
      <c r="A152" t="s">
        <v>7290</v>
      </c>
    </row>
    <row r="154" spans="1:1">
      <c r="A154" t="s">
        <v>7291</v>
      </c>
    </row>
    <row r="156" spans="1:1">
      <c r="A156" t="s">
        <v>7292</v>
      </c>
    </row>
    <row r="158" spans="1:1">
      <c r="A158" t="s">
        <v>7293</v>
      </c>
    </row>
    <row r="160" spans="1:1">
      <c r="A160" t="s">
        <v>7294</v>
      </c>
    </row>
    <row r="162" spans="1:1">
      <c r="A162" t="s">
        <v>7295</v>
      </c>
    </row>
    <row r="164" spans="1:1">
      <c r="A164" t="s">
        <v>7296</v>
      </c>
    </row>
    <row r="166" spans="1:1">
      <c r="A166" t="s">
        <v>65</v>
      </c>
    </row>
    <row r="167" spans="1:1">
      <c r="A167" t="s">
        <v>7297</v>
      </c>
    </row>
    <row r="169" spans="1:1">
      <c r="A169" t="s">
        <v>65</v>
      </c>
    </row>
    <row r="170" spans="1:1">
      <c r="A170" t="s">
        <v>7298</v>
      </c>
    </row>
    <row r="172" spans="1:1">
      <c r="A172" t="s">
        <v>7299</v>
      </c>
    </row>
    <row r="174" spans="1:1">
      <c r="A174" t="s">
        <v>7300</v>
      </c>
    </row>
    <row r="176" spans="1:1">
      <c r="A176" t="s">
        <v>7301</v>
      </c>
    </row>
    <row r="178" spans="1:1">
      <c r="A178" t="s">
        <v>7302</v>
      </c>
    </row>
    <row r="180" spans="1:1">
      <c r="A180" t="s">
        <v>7303</v>
      </c>
    </row>
    <row r="182" spans="1:1">
      <c r="A182" t="s">
        <v>7304</v>
      </c>
    </row>
    <row r="184" spans="1:1">
      <c r="A184" t="s">
        <v>7305</v>
      </c>
    </row>
    <row r="186" spans="1:1">
      <c r="A186" t="s">
        <v>65</v>
      </c>
    </row>
    <row r="187" spans="1:1">
      <c r="A187" t="s">
        <v>7306</v>
      </c>
    </row>
    <row r="189" spans="1:1">
      <c r="A189" t="s">
        <v>65</v>
      </c>
    </row>
    <row r="190" spans="1:1">
      <c r="A190" t="s">
        <v>7307</v>
      </c>
    </row>
    <row r="192" spans="1:1">
      <c r="A192" t="s">
        <v>7308</v>
      </c>
    </row>
    <row r="194" spans="1:1">
      <c r="A194" t="s">
        <v>7309</v>
      </c>
    </row>
    <row r="196" spans="1:1">
      <c r="A196" t="s">
        <v>7310</v>
      </c>
    </row>
    <row r="198" spans="1:1">
      <c r="A198" t="s">
        <v>7311</v>
      </c>
    </row>
    <row r="200" spans="1:1">
      <c r="A200" t="s">
        <v>7312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7313</v>
      </c>
    </row>
    <row r="209" spans="1:1">
      <c r="A209" t="s">
        <v>7314</v>
      </c>
    </row>
    <row r="211" spans="1:1">
      <c r="A211" t="s">
        <v>7315</v>
      </c>
    </row>
    <row r="213" spans="1:1">
      <c r="A213" t="s">
        <v>6802</v>
      </c>
    </row>
    <row r="215" spans="1:1">
      <c r="A215" t="s">
        <v>7316</v>
      </c>
    </row>
    <row r="217" spans="1:1">
      <c r="A217" t="s">
        <v>7317</v>
      </c>
    </row>
    <row r="219" spans="1:1">
      <c r="A219" t="s">
        <v>7318</v>
      </c>
    </row>
    <row r="221" spans="1:1">
      <c r="A221" t="s">
        <v>7319</v>
      </c>
    </row>
    <row r="223" spans="1:1">
      <c r="A223" t="s">
        <v>7320</v>
      </c>
    </row>
    <row r="225" spans="1:1">
      <c r="A225" t="s">
        <v>7321</v>
      </c>
    </row>
    <row r="227" spans="1:1">
      <c r="A227" t="s">
        <v>7322</v>
      </c>
    </row>
    <row r="229" spans="1:1">
      <c r="A229" t="s">
        <v>7323</v>
      </c>
    </row>
    <row r="231" spans="1:1">
      <c r="A231" t="s">
        <v>7324</v>
      </c>
    </row>
    <row r="233" spans="1:1">
      <c r="A233" t="s">
        <v>7325</v>
      </c>
    </row>
    <row r="235" spans="1:1">
      <c r="A235" t="s">
        <v>7326</v>
      </c>
    </row>
    <row r="237" spans="1:1">
      <c r="A237" t="s">
        <v>7327</v>
      </c>
    </row>
    <row r="239" spans="1:1">
      <c r="A239" t="s">
        <v>65</v>
      </c>
    </row>
    <row r="240" spans="1:1">
      <c r="A240" t="s">
        <v>7328</v>
      </c>
    </row>
    <row r="242" spans="1:1">
      <c r="A242" t="s">
        <v>65</v>
      </c>
    </row>
    <row r="243" spans="1:1">
      <c r="A243" t="s">
        <v>7329</v>
      </c>
    </row>
    <row r="245" spans="1:1">
      <c r="A245" t="s">
        <v>65</v>
      </c>
    </row>
    <row r="246" spans="1:1">
      <c r="A246" t="s">
        <v>7330</v>
      </c>
    </row>
    <row r="248" spans="1:1">
      <c r="A248" t="s">
        <v>65</v>
      </c>
    </row>
    <row r="249" spans="1:1">
      <c r="A249" t="s">
        <v>7331</v>
      </c>
    </row>
    <row r="251" spans="1:1">
      <c r="A251" t="s">
        <v>7332</v>
      </c>
    </row>
    <row r="253" spans="1:1">
      <c r="A253" t="s">
        <v>7333</v>
      </c>
    </row>
    <row r="255" spans="1:1">
      <c r="A255" t="s">
        <v>7334</v>
      </c>
    </row>
    <row r="257" spans="1:1">
      <c r="A257" t="s">
        <v>7335</v>
      </c>
    </row>
    <row r="259" spans="1:1">
      <c r="A259" t="s">
        <v>7336</v>
      </c>
    </row>
    <row r="261" spans="1:1">
      <c r="A261" t="s">
        <v>7337</v>
      </c>
    </row>
    <row r="263" spans="1:1">
      <c r="A263" t="s">
        <v>7338</v>
      </c>
    </row>
    <row r="266" spans="1:1">
      <c r="A266" t="s">
        <v>7339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7340</v>
      </c>
    </row>
    <row r="274" spans="1:1">
      <c r="A274" t="s">
        <v>7341</v>
      </c>
    </row>
    <row r="276" spans="1:1">
      <c r="A276" t="s">
        <v>7342</v>
      </c>
    </row>
    <row r="278" spans="1:1">
      <c r="A278" t="s">
        <v>7343</v>
      </c>
    </row>
    <row r="280" spans="1:1">
      <c r="A280" t="s">
        <v>7344</v>
      </c>
    </row>
    <row r="282" spans="1:1">
      <c r="A282" t="s">
        <v>7345</v>
      </c>
    </row>
    <row r="284" spans="1:1">
      <c r="A284" t="s">
        <v>7346</v>
      </c>
    </row>
    <row r="286" spans="1:1">
      <c r="A286" t="s">
        <v>7347</v>
      </c>
    </row>
    <row r="288" spans="1:1">
      <c r="A288" t="s">
        <v>7348</v>
      </c>
    </row>
    <row r="290" spans="1:1">
      <c r="A290" t="s">
        <v>7349</v>
      </c>
    </row>
    <row r="292" spans="1:1">
      <c r="A292" t="s">
        <v>7350</v>
      </c>
    </row>
    <row r="294" spans="1:1">
      <c r="A294" t="s">
        <v>7351</v>
      </c>
    </row>
    <row r="296" spans="1:1">
      <c r="A296" t="s">
        <v>7352</v>
      </c>
    </row>
    <row r="298" spans="1:1">
      <c r="A298" t="s">
        <v>7353</v>
      </c>
    </row>
    <row r="300" spans="1:1">
      <c r="A300" t="s">
        <v>7354</v>
      </c>
    </row>
    <row r="302" spans="1:1">
      <c r="A302" t="s">
        <v>7355</v>
      </c>
    </row>
    <row r="304" spans="1:1">
      <c r="A304" t="s">
        <v>7356</v>
      </c>
    </row>
    <row r="306" spans="1:1">
      <c r="A306" t="s">
        <v>7357</v>
      </c>
    </row>
    <row r="308" spans="1:1">
      <c r="A308" t="s">
        <v>7358</v>
      </c>
    </row>
    <row r="310" spans="1:1">
      <c r="A310" t="s">
        <v>7359</v>
      </c>
    </row>
    <row r="312" spans="1:1">
      <c r="A312" t="s">
        <v>7360</v>
      </c>
    </row>
    <row r="314" spans="1:1">
      <c r="A314" t="s">
        <v>7361</v>
      </c>
    </row>
    <row r="316" spans="1:1">
      <c r="A316" t="s">
        <v>7362</v>
      </c>
    </row>
    <row r="318" spans="1:1">
      <c r="A318" t="s">
        <v>7363</v>
      </c>
    </row>
    <row r="320" spans="1:1">
      <c r="A320" t="s">
        <v>7364</v>
      </c>
    </row>
    <row r="322" spans="1:1">
      <c r="A322" t="s">
        <v>7365</v>
      </c>
    </row>
    <row r="324" spans="1:1">
      <c r="A324" t="s">
        <v>7366</v>
      </c>
    </row>
    <row r="326" spans="1:1">
      <c r="A326" t="s">
        <v>7367</v>
      </c>
    </row>
    <row r="328" spans="1:1">
      <c r="A328" t="s">
        <v>65</v>
      </c>
    </row>
    <row r="329" spans="1:1">
      <c r="A329" t="s">
        <v>7368</v>
      </c>
    </row>
    <row r="332" spans="1:1">
      <c r="A332" t="s">
        <v>7369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8" spans="1:1">
      <c r="A338" t="s">
        <v>65</v>
      </c>
    </row>
    <row r="339" spans="1:1">
      <c r="A339" t="s">
        <v>7370</v>
      </c>
    </row>
    <row r="341" spans="1:1">
      <c r="A341" t="s">
        <v>7371</v>
      </c>
    </row>
    <row r="343" spans="1:1">
      <c r="A343" t="s">
        <v>65</v>
      </c>
    </row>
    <row r="344" spans="1:1">
      <c r="A344" t="s">
        <v>7372</v>
      </c>
    </row>
    <row r="346" spans="1:1">
      <c r="A346" t="s">
        <v>65</v>
      </c>
    </row>
    <row r="347" spans="1:1">
      <c r="A347" t="s">
        <v>7373</v>
      </c>
    </row>
    <row r="349" spans="1:1">
      <c r="A349" t="s">
        <v>7374</v>
      </c>
    </row>
    <row r="351" spans="1:1">
      <c r="A351" t="s">
        <v>7375</v>
      </c>
    </row>
    <row r="353" spans="1:1">
      <c r="A353" t="s">
        <v>65</v>
      </c>
    </row>
    <row r="354" spans="1:1">
      <c r="A354" t="s">
        <v>7376</v>
      </c>
    </row>
    <row r="356" spans="1:1">
      <c r="A356" t="s">
        <v>65</v>
      </c>
    </row>
    <row r="357" spans="1:1">
      <c r="A357" t="s">
        <v>7377</v>
      </c>
    </row>
    <row r="359" spans="1:1">
      <c r="A359" t="s">
        <v>65</v>
      </c>
    </row>
    <row r="360" spans="1:1">
      <c r="A360" t="s">
        <v>7378</v>
      </c>
    </row>
    <row r="362" spans="1:1">
      <c r="A362" t="s">
        <v>65</v>
      </c>
    </row>
    <row r="363" spans="1:1">
      <c r="A363" t="s">
        <v>7379</v>
      </c>
    </row>
    <row r="365" spans="1:1">
      <c r="A365" t="s">
        <v>65</v>
      </c>
    </row>
    <row r="366" spans="1:1">
      <c r="A366" t="s">
        <v>7380</v>
      </c>
    </row>
    <row r="368" spans="1:1">
      <c r="A368" t="s">
        <v>65</v>
      </c>
    </row>
    <row r="369" spans="1:1">
      <c r="A369" t="s">
        <v>7381</v>
      </c>
    </row>
    <row r="371" spans="1:1">
      <c r="A371" t="s">
        <v>7382</v>
      </c>
    </row>
    <row r="373" spans="1:1">
      <c r="A373" t="s">
        <v>7383</v>
      </c>
    </row>
    <row r="375" spans="1:1">
      <c r="A375" t="s">
        <v>65</v>
      </c>
    </row>
    <row r="376" spans="1:1">
      <c r="A376" t="s">
        <v>7384</v>
      </c>
    </row>
    <row r="378" spans="1:1">
      <c r="A378" t="s">
        <v>65</v>
      </c>
    </row>
    <row r="379" spans="1:1">
      <c r="A379" t="s">
        <v>7385</v>
      </c>
    </row>
    <row r="381" spans="1:1">
      <c r="A381" t="s">
        <v>7386</v>
      </c>
    </row>
    <row r="383" spans="1:1">
      <c r="A383" t="s">
        <v>7387</v>
      </c>
    </row>
    <row r="385" spans="1:1">
      <c r="A385" t="s">
        <v>65</v>
      </c>
    </row>
    <row r="386" spans="1:1">
      <c r="A386" t="s">
        <v>7388</v>
      </c>
    </row>
    <row r="388" spans="1:1">
      <c r="A388" t="s">
        <v>65</v>
      </c>
    </row>
    <row r="389" spans="1:1">
      <c r="A389" t="s">
        <v>7389</v>
      </c>
    </row>
    <row r="391" spans="1:1">
      <c r="A391" t="s">
        <v>7390</v>
      </c>
    </row>
    <row r="393" spans="1:1">
      <c r="A393" t="s">
        <v>7391</v>
      </c>
    </row>
    <row r="395" spans="1:1">
      <c r="A395" t="s">
        <v>7392</v>
      </c>
    </row>
    <row r="398" spans="1:1">
      <c r="A398" t="s">
        <v>7393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65</v>
      </c>
    </row>
    <row r="405" spans="1:1">
      <c r="A405" t="s">
        <v>7394</v>
      </c>
    </row>
    <row r="407" spans="1:1">
      <c r="A407" t="s">
        <v>65</v>
      </c>
    </row>
    <row r="408" spans="1:1">
      <c r="A408" t="s">
        <v>7395</v>
      </c>
    </row>
    <row r="410" spans="1:1">
      <c r="A410" t="s">
        <v>7396</v>
      </c>
    </row>
    <row r="412" spans="1:1">
      <c r="A412" t="s">
        <v>65</v>
      </c>
    </row>
    <row r="413" spans="1:1">
      <c r="A413" t="s">
        <v>7397</v>
      </c>
    </row>
    <row r="415" spans="1:1">
      <c r="A415" t="s">
        <v>65</v>
      </c>
    </row>
    <row r="416" spans="1:1">
      <c r="A416" t="s">
        <v>7398</v>
      </c>
    </row>
    <row r="418" spans="1:1">
      <c r="A418" t="s">
        <v>7399</v>
      </c>
    </row>
    <row r="420" spans="1:1">
      <c r="A420" t="s">
        <v>65</v>
      </c>
    </row>
    <row r="421" spans="1:1">
      <c r="A421" t="s">
        <v>7400</v>
      </c>
    </row>
    <row r="423" spans="1:1">
      <c r="A423" t="s">
        <v>65</v>
      </c>
    </row>
    <row r="424" spans="1:1">
      <c r="A424" t="s">
        <v>7401</v>
      </c>
    </row>
    <row r="426" spans="1:1">
      <c r="A426" t="s">
        <v>7402</v>
      </c>
    </row>
    <row r="428" spans="1:1">
      <c r="A428" t="s">
        <v>7403</v>
      </c>
    </row>
    <row r="430" spans="1:1">
      <c r="A430" t="s">
        <v>7404</v>
      </c>
    </row>
    <row r="432" spans="1:1">
      <c r="A432" t="s">
        <v>7405</v>
      </c>
    </row>
    <row r="434" spans="1:1">
      <c r="A434" t="s">
        <v>7406</v>
      </c>
    </row>
    <row r="436" spans="1:1">
      <c r="A436" t="s">
        <v>7407</v>
      </c>
    </row>
    <row r="438" spans="1:1">
      <c r="A438" t="s">
        <v>7408</v>
      </c>
    </row>
    <row r="440" spans="1:1">
      <c r="A440" t="s">
        <v>7409</v>
      </c>
    </row>
    <row r="442" spans="1:1">
      <c r="A442" t="s">
        <v>7410</v>
      </c>
    </row>
    <row r="444" spans="1:1">
      <c r="A444" t="s">
        <v>7411</v>
      </c>
    </row>
    <row r="446" spans="1:1">
      <c r="A446" t="s">
        <v>7412</v>
      </c>
    </row>
    <row r="448" spans="1:1">
      <c r="A448" t="s">
        <v>7413</v>
      </c>
    </row>
    <row r="450" spans="1:1">
      <c r="A450" t="s">
        <v>7414</v>
      </c>
    </row>
    <row r="452" spans="1:1">
      <c r="A452" t="s">
        <v>7415</v>
      </c>
    </row>
    <row r="454" spans="1:1">
      <c r="A454" t="s">
        <v>7416</v>
      </c>
    </row>
    <row r="456" spans="1:1">
      <c r="A456" t="s">
        <v>7417</v>
      </c>
    </row>
    <row r="458" spans="1:1">
      <c r="A458" t="s">
        <v>7418</v>
      </c>
    </row>
    <row r="460" spans="1:1">
      <c r="A460" t="s">
        <v>7419</v>
      </c>
    </row>
    <row r="462" spans="1:1">
      <c r="A462" t="s">
        <v>7420</v>
      </c>
    </row>
    <row r="464" spans="1:1">
      <c r="A464" t="s">
        <v>7421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7422</v>
      </c>
    </row>
    <row r="473" spans="1:1">
      <c r="A473" t="s">
        <v>7423</v>
      </c>
    </row>
    <row r="475" spans="1:1">
      <c r="A475" t="s">
        <v>7424</v>
      </c>
    </row>
    <row r="477" spans="1:1">
      <c r="A477" t="s">
        <v>7425</v>
      </c>
    </row>
    <row r="479" spans="1:1">
      <c r="A479" t="s">
        <v>7426</v>
      </c>
    </row>
    <row r="481" spans="1:1">
      <c r="A481" t="s">
        <v>7427</v>
      </c>
    </row>
    <row r="483" spans="1:1">
      <c r="A483" t="s">
        <v>7428</v>
      </c>
    </row>
    <row r="485" spans="1:1">
      <c r="A485" t="s">
        <v>7429</v>
      </c>
    </row>
    <row r="487" spans="1:1">
      <c r="A487" t="s">
        <v>7430</v>
      </c>
    </row>
    <row r="489" spans="1:1">
      <c r="A489" t="s">
        <v>65</v>
      </c>
    </row>
    <row r="490" spans="1:1">
      <c r="A490" t="s">
        <v>7431</v>
      </c>
    </row>
    <row r="492" spans="1:1">
      <c r="A492" t="s">
        <v>65</v>
      </c>
    </row>
    <row r="493" spans="1:1">
      <c r="A493" t="s">
        <v>7432</v>
      </c>
    </row>
    <row r="495" spans="1:1">
      <c r="A495" t="s">
        <v>65</v>
      </c>
    </row>
    <row r="496" spans="1:1">
      <c r="A496" t="s">
        <v>7433</v>
      </c>
    </row>
    <row r="498" spans="1:1">
      <c r="A498" t="s">
        <v>65</v>
      </c>
    </row>
    <row r="499" spans="1:1">
      <c r="A499" t="s">
        <v>7434</v>
      </c>
    </row>
    <row r="501" spans="1:1">
      <c r="A501" t="s">
        <v>65</v>
      </c>
    </row>
    <row r="502" spans="1:1">
      <c r="A502" t="s">
        <v>7435</v>
      </c>
    </row>
    <row r="504" spans="1:1">
      <c r="A504" t="s">
        <v>65</v>
      </c>
    </row>
    <row r="505" spans="1:1">
      <c r="A505" t="s">
        <v>7436</v>
      </c>
    </row>
    <row r="507" spans="1:1">
      <c r="A507" t="s">
        <v>7437</v>
      </c>
    </row>
    <row r="509" spans="1:1">
      <c r="A509" t="s">
        <v>7438</v>
      </c>
    </row>
    <row r="511" spans="1:1">
      <c r="A511" t="s">
        <v>7439</v>
      </c>
    </row>
    <row r="513" spans="1:1">
      <c r="A513" t="s">
        <v>7440</v>
      </c>
    </row>
    <row r="515" spans="1:1">
      <c r="A515" t="s">
        <v>7441</v>
      </c>
    </row>
    <row r="517" spans="1:1">
      <c r="A517" t="s">
        <v>7442</v>
      </c>
    </row>
    <row r="519" spans="1:1">
      <c r="A519" t="s">
        <v>7443</v>
      </c>
    </row>
    <row r="521" spans="1:1">
      <c r="A521" t="s">
        <v>7444</v>
      </c>
    </row>
    <row r="523" spans="1:1">
      <c r="A523" t="s">
        <v>65</v>
      </c>
    </row>
    <row r="524" spans="1:1">
      <c r="A524" t="s">
        <v>7445</v>
      </c>
    </row>
    <row r="526" spans="1:1">
      <c r="A526" t="s">
        <v>65</v>
      </c>
    </row>
    <row r="527" spans="1:1">
      <c r="A527" t="s">
        <v>7446</v>
      </c>
    </row>
    <row r="530" spans="1:1">
      <c r="A530" t="s">
        <v>7447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7448</v>
      </c>
    </row>
    <row r="538" spans="1:1">
      <c r="A538" t="s">
        <v>7449</v>
      </c>
    </row>
    <row r="540" spans="1:1">
      <c r="A540" t="s">
        <v>7450</v>
      </c>
    </row>
    <row r="542" spans="1:1">
      <c r="A542" t="s">
        <v>7451</v>
      </c>
    </row>
    <row r="544" spans="1:1">
      <c r="A544" t="s">
        <v>7452</v>
      </c>
    </row>
    <row r="546" spans="1:1">
      <c r="A546" t="s">
        <v>7453</v>
      </c>
    </row>
    <row r="548" spans="1:1">
      <c r="A548" t="s">
        <v>7454</v>
      </c>
    </row>
    <row r="550" spans="1:1">
      <c r="A550" t="s">
        <v>7455</v>
      </c>
    </row>
    <row r="552" spans="1:1">
      <c r="A552" t="s">
        <v>7456</v>
      </c>
    </row>
    <row r="554" spans="1:1">
      <c r="A554" t="s">
        <v>65</v>
      </c>
    </row>
    <row r="555" spans="1:1">
      <c r="A555" t="s">
        <v>7457</v>
      </c>
    </row>
    <row r="557" spans="1:1">
      <c r="A557" t="s">
        <v>65</v>
      </c>
    </row>
    <row r="558" spans="1:1">
      <c r="A558" t="s">
        <v>7458</v>
      </c>
    </row>
    <row r="560" spans="1:1">
      <c r="A560" t="s">
        <v>7459</v>
      </c>
    </row>
    <row r="562" spans="1:1">
      <c r="A562" t="s">
        <v>7460</v>
      </c>
    </row>
    <row r="564" spans="1:1">
      <c r="A564" t="s">
        <v>7461</v>
      </c>
    </row>
    <row r="566" spans="1:1">
      <c r="A566" t="s">
        <v>7462</v>
      </c>
    </row>
    <row r="568" spans="1:1">
      <c r="A568" t="s">
        <v>7463</v>
      </c>
    </row>
    <row r="570" spans="1:1">
      <c r="A570" t="s">
        <v>7464</v>
      </c>
    </row>
    <row r="572" spans="1:1">
      <c r="A572" t="s">
        <v>65</v>
      </c>
    </row>
    <row r="573" spans="1:1">
      <c r="A573" t="s">
        <v>7465</v>
      </c>
    </row>
    <row r="575" spans="1:1">
      <c r="A575" t="s">
        <v>65</v>
      </c>
    </row>
    <row r="576" spans="1:1">
      <c r="A576" t="s">
        <v>7466</v>
      </c>
    </row>
    <row r="578" spans="1:1">
      <c r="A578" t="s">
        <v>7467</v>
      </c>
    </row>
    <row r="580" spans="1:1">
      <c r="A580" t="s">
        <v>7468</v>
      </c>
    </row>
    <row r="582" spans="1:1">
      <c r="A582" t="s">
        <v>7469</v>
      </c>
    </row>
    <row r="584" spans="1:1">
      <c r="A584" t="s">
        <v>7470</v>
      </c>
    </row>
    <row r="586" spans="1:1">
      <c r="A586" t="s">
        <v>7471</v>
      </c>
    </row>
    <row r="588" spans="1:1">
      <c r="A588" t="s">
        <v>7472</v>
      </c>
    </row>
    <row r="590" spans="1:1">
      <c r="A590" t="s">
        <v>7473</v>
      </c>
    </row>
    <row r="592" spans="1:1">
      <c r="A592" t="s">
        <v>7474</v>
      </c>
    </row>
    <row r="594" spans="1:1">
      <c r="A594" t="s">
        <v>7475</v>
      </c>
    </row>
    <row r="596" spans="1:1">
      <c r="A596" t="s">
        <v>7476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65</v>
      </c>
    </row>
    <row r="604" spans="1:1">
      <c r="A604" t="s">
        <v>7477</v>
      </c>
    </row>
    <row r="606" spans="1:1">
      <c r="A606" t="s">
        <v>65</v>
      </c>
    </row>
    <row r="607" spans="1:1">
      <c r="A607" t="s">
        <v>7478</v>
      </c>
    </row>
    <row r="609" spans="1:1">
      <c r="A609" t="s">
        <v>65</v>
      </c>
    </row>
    <row r="610" spans="1:1">
      <c r="A610" t="s">
        <v>7479</v>
      </c>
    </row>
    <row r="612" spans="1:1">
      <c r="A612" t="s">
        <v>65</v>
      </c>
    </row>
    <row r="613" spans="1:1">
      <c r="A613" t="s">
        <v>326</v>
      </c>
    </row>
    <row r="614" spans="1:1">
      <c r="A614" t="s">
        <v>7480</v>
      </c>
    </row>
    <row r="616" spans="1:1">
      <c r="A616" t="s">
        <v>65</v>
      </c>
    </row>
    <row r="617" spans="1:1">
      <c r="A617" t="s">
        <v>65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168F2-734A-4DD1-90FC-1E0E53B6113B}">
  <dimension ref="A2:A675"/>
  <sheetViews>
    <sheetView topLeftCell="A629" zoomScaleNormal="100" workbookViewId="0">
      <selection activeCell="U654" sqref="U654"/>
    </sheetView>
  </sheetViews>
  <sheetFormatPr defaultRowHeight="14.4"/>
  <sheetData>
    <row r="2" spans="1:1">
      <c r="A2" s="30"/>
    </row>
    <row r="3" spans="1:1">
      <c r="A3" s="30" t="s">
        <v>6959</v>
      </c>
    </row>
    <row r="4" spans="1:1">
      <c r="A4" s="30" t="s">
        <v>2595</v>
      </c>
    </row>
    <row r="5" spans="1:1">
      <c r="A5" s="30" t="s">
        <v>2596</v>
      </c>
    </row>
    <row r="6" spans="1:1">
      <c r="A6" s="30" t="s">
        <v>2597</v>
      </c>
    </row>
    <row r="7" spans="1:1">
      <c r="A7" s="30" t="s">
        <v>4613</v>
      </c>
    </row>
    <row r="8" spans="1:1">
      <c r="A8" s="30"/>
    </row>
    <row r="9" spans="1:1">
      <c r="A9" s="30" t="s">
        <v>6960</v>
      </c>
    </row>
    <row r="10" spans="1:1">
      <c r="A10" s="30"/>
    </row>
    <row r="11" spans="1:1">
      <c r="A11" s="30" t="s">
        <v>65</v>
      </c>
    </row>
    <row r="12" spans="1:1">
      <c r="A12" s="30" t="s">
        <v>6961</v>
      </c>
    </row>
    <row r="13" spans="1:1">
      <c r="A13" s="30"/>
    </row>
    <row r="14" spans="1:1">
      <c r="A14" s="30" t="s">
        <v>65</v>
      </c>
    </row>
    <row r="15" spans="1:1">
      <c r="A15" s="30" t="s">
        <v>6962</v>
      </c>
    </row>
    <row r="16" spans="1:1">
      <c r="A16" s="30"/>
    </row>
    <row r="17" spans="1:1">
      <c r="A17" s="30" t="s">
        <v>6963</v>
      </c>
    </row>
    <row r="18" spans="1:1">
      <c r="A18" s="30"/>
    </row>
    <row r="19" spans="1:1">
      <c r="A19" s="30" t="s">
        <v>65</v>
      </c>
    </row>
    <row r="20" spans="1:1">
      <c r="A20" s="30" t="s">
        <v>6964</v>
      </c>
    </row>
    <row r="21" spans="1:1">
      <c r="A21" s="30"/>
    </row>
    <row r="22" spans="1:1">
      <c r="A22" s="30" t="s">
        <v>65</v>
      </c>
    </row>
    <row r="23" spans="1:1">
      <c r="A23" s="30" t="s">
        <v>6965</v>
      </c>
    </row>
    <row r="24" spans="1:1">
      <c r="A24" s="30"/>
    </row>
    <row r="25" spans="1:1">
      <c r="A25" s="30" t="s">
        <v>6966</v>
      </c>
    </row>
    <row r="26" spans="1:1">
      <c r="A26" s="30"/>
    </row>
    <row r="27" spans="1:1">
      <c r="A27" s="30" t="s">
        <v>65</v>
      </c>
    </row>
    <row r="28" spans="1:1">
      <c r="A28" s="30" t="s">
        <v>6967</v>
      </c>
    </row>
    <row r="29" spans="1:1">
      <c r="A29" s="30"/>
    </row>
    <row r="30" spans="1:1">
      <c r="A30" s="30" t="s">
        <v>65</v>
      </c>
    </row>
    <row r="31" spans="1:1">
      <c r="A31" s="30" t="s">
        <v>6968</v>
      </c>
    </row>
    <row r="32" spans="1:1">
      <c r="A32" s="30"/>
    </row>
    <row r="33" spans="1:1">
      <c r="A33" s="30" t="s">
        <v>6969</v>
      </c>
    </row>
    <row r="34" spans="1:1">
      <c r="A34" s="30"/>
    </row>
    <row r="35" spans="1:1">
      <c r="A35" s="30" t="s">
        <v>6970</v>
      </c>
    </row>
    <row r="36" spans="1:1">
      <c r="A36" s="30"/>
    </row>
    <row r="37" spans="1:1">
      <c r="A37" s="30" t="s">
        <v>6971</v>
      </c>
    </row>
    <row r="38" spans="1:1">
      <c r="A38" s="30"/>
    </row>
    <row r="39" spans="1:1">
      <c r="A39" s="30" t="s">
        <v>6972</v>
      </c>
    </row>
    <row r="40" spans="1:1">
      <c r="A40" s="30"/>
    </row>
    <row r="41" spans="1:1">
      <c r="A41" s="30" t="s">
        <v>6973</v>
      </c>
    </row>
    <row r="42" spans="1:1">
      <c r="A42" s="30"/>
    </row>
    <row r="43" spans="1:1">
      <c r="A43" s="30" t="s">
        <v>6974</v>
      </c>
    </row>
    <row r="44" spans="1:1">
      <c r="A44" s="30"/>
    </row>
    <row r="45" spans="1:1">
      <c r="A45" s="30" t="s">
        <v>65</v>
      </c>
    </row>
    <row r="46" spans="1:1">
      <c r="A46" s="30" t="s">
        <v>6975</v>
      </c>
    </row>
    <row r="47" spans="1:1">
      <c r="A47" s="30"/>
    </row>
    <row r="48" spans="1:1">
      <c r="A48" s="30" t="s">
        <v>65</v>
      </c>
    </row>
    <row r="49" spans="1:1">
      <c r="A49" s="30" t="s">
        <v>6976</v>
      </c>
    </row>
    <row r="50" spans="1:1">
      <c r="A50" s="30"/>
    </row>
    <row r="51" spans="1:1">
      <c r="A51" s="30" t="s">
        <v>6977</v>
      </c>
    </row>
    <row r="52" spans="1:1">
      <c r="A52" s="30"/>
    </row>
    <row r="53" spans="1:1">
      <c r="A53" s="30" t="s">
        <v>6978</v>
      </c>
    </row>
    <row r="54" spans="1:1">
      <c r="A54" s="30"/>
    </row>
    <row r="55" spans="1:1">
      <c r="A55" s="30" t="s">
        <v>6979</v>
      </c>
    </row>
    <row r="56" spans="1:1">
      <c r="A56" s="30"/>
    </row>
    <row r="57" spans="1:1">
      <c r="A57" s="30" t="s">
        <v>6980</v>
      </c>
    </row>
    <row r="58" spans="1:1">
      <c r="A58" s="30"/>
    </row>
    <row r="59" spans="1:1">
      <c r="A59" s="30" t="s">
        <v>65</v>
      </c>
    </row>
    <row r="60" spans="1:1">
      <c r="A60" s="30" t="s">
        <v>6981</v>
      </c>
    </row>
    <row r="61" spans="1:1">
      <c r="A61" s="30"/>
    </row>
    <row r="62" spans="1:1">
      <c r="A62" s="30" t="s">
        <v>65</v>
      </c>
    </row>
    <row r="63" spans="1:1">
      <c r="A63" s="30" t="s">
        <v>6982</v>
      </c>
    </row>
    <row r="64" spans="1:1">
      <c r="A64" s="30"/>
    </row>
    <row r="65" spans="1:1">
      <c r="A65" s="30" t="s">
        <v>6983</v>
      </c>
    </row>
    <row r="66" spans="1:1">
      <c r="A66" s="30"/>
    </row>
    <row r="67" spans="1:1">
      <c r="A67" s="30" t="s">
        <v>6984</v>
      </c>
    </row>
    <row r="68" spans="1:1">
      <c r="A68" s="30"/>
    </row>
    <row r="69" spans="1:1">
      <c r="A69" s="30" t="s">
        <v>6985</v>
      </c>
    </row>
    <row r="70" spans="1:1">
      <c r="A70" s="30" t="s">
        <v>2595</v>
      </c>
    </row>
    <row r="71" spans="1:1">
      <c r="A71" s="30" t="s">
        <v>2596</v>
      </c>
    </row>
    <row r="72" spans="1:1">
      <c r="A72" s="30" t="s">
        <v>2597</v>
      </c>
    </row>
    <row r="73" spans="1:1">
      <c r="A73" s="30" t="s">
        <v>4613</v>
      </c>
    </row>
    <row r="74" spans="1:1">
      <c r="A74" s="30"/>
    </row>
    <row r="75" spans="1:1">
      <c r="A75" s="30"/>
    </row>
    <row r="76" spans="1:1">
      <c r="A76" s="30" t="s">
        <v>6986</v>
      </c>
    </row>
    <row r="77" spans="1:1">
      <c r="A77" s="30"/>
    </row>
    <row r="78" spans="1:1">
      <c r="A78" s="30" t="s">
        <v>6987</v>
      </c>
    </row>
    <row r="79" spans="1:1">
      <c r="A79" s="30"/>
    </row>
    <row r="80" spans="1:1">
      <c r="A80" s="30" t="s">
        <v>6988</v>
      </c>
    </row>
    <row r="81" spans="1:1">
      <c r="A81" s="30"/>
    </row>
    <row r="82" spans="1:1">
      <c r="A82" s="30" t="s">
        <v>6989</v>
      </c>
    </row>
    <row r="83" spans="1:1">
      <c r="A83" s="30"/>
    </row>
    <row r="84" spans="1:1">
      <c r="A84" s="30" t="s">
        <v>6990</v>
      </c>
    </row>
    <row r="85" spans="1:1">
      <c r="A85" s="30"/>
    </row>
    <row r="86" spans="1:1">
      <c r="A86" s="30" t="s">
        <v>6991</v>
      </c>
    </row>
    <row r="87" spans="1:1">
      <c r="A87" s="30"/>
    </row>
    <row r="88" spans="1:1">
      <c r="A88" s="30" t="s">
        <v>6992</v>
      </c>
    </row>
    <row r="89" spans="1:1">
      <c r="A89" s="30"/>
    </row>
    <row r="90" spans="1:1">
      <c r="A90" s="30" t="s">
        <v>6993</v>
      </c>
    </row>
    <row r="91" spans="1:1">
      <c r="A91" s="30"/>
    </row>
    <row r="92" spans="1:1">
      <c r="A92" s="30" t="s">
        <v>6994</v>
      </c>
    </row>
    <row r="93" spans="1:1">
      <c r="A93" s="30"/>
    </row>
    <row r="94" spans="1:1">
      <c r="A94" s="30" t="s">
        <v>6995</v>
      </c>
    </row>
    <row r="95" spans="1:1">
      <c r="A95" s="30"/>
    </row>
    <row r="96" spans="1:1">
      <c r="A96" s="30" t="s">
        <v>65</v>
      </c>
    </row>
    <row r="97" spans="1:1">
      <c r="A97" s="30" t="s">
        <v>6996</v>
      </c>
    </row>
    <row r="98" spans="1:1">
      <c r="A98" s="30"/>
    </row>
    <row r="99" spans="1:1">
      <c r="A99" s="30" t="s">
        <v>65</v>
      </c>
    </row>
    <row r="100" spans="1:1">
      <c r="A100" s="30" t="s">
        <v>6997</v>
      </c>
    </row>
    <row r="101" spans="1:1">
      <c r="A101" s="30"/>
    </row>
    <row r="102" spans="1:1">
      <c r="A102" s="30" t="s">
        <v>6998</v>
      </c>
    </row>
    <row r="103" spans="1:1">
      <c r="A103" s="30"/>
    </row>
    <row r="104" spans="1:1">
      <c r="A104" s="30" t="s">
        <v>6999</v>
      </c>
    </row>
    <row r="105" spans="1:1">
      <c r="A105" s="30"/>
    </row>
    <row r="106" spans="1:1">
      <c r="A106" s="30" t="s">
        <v>7000</v>
      </c>
    </row>
    <row r="107" spans="1:1">
      <c r="A107" s="30"/>
    </row>
    <row r="108" spans="1:1">
      <c r="A108" s="30" t="s">
        <v>7001</v>
      </c>
    </row>
    <row r="109" spans="1:1">
      <c r="A109" s="30"/>
    </row>
    <row r="110" spans="1:1">
      <c r="A110" s="30" t="s">
        <v>65</v>
      </c>
    </row>
    <row r="111" spans="1:1">
      <c r="A111" s="30" t="s">
        <v>7002</v>
      </c>
    </row>
    <row r="112" spans="1:1">
      <c r="A112" s="30"/>
    </row>
    <row r="113" spans="1:1">
      <c r="A113" s="30" t="s">
        <v>65</v>
      </c>
    </row>
    <row r="114" spans="1:1">
      <c r="A114" s="30" t="s">
        <v>7003</v>
      </c>
    </row>
    <row r="115" spans="1:1">
      <c r="A115" s="30"/>
    </row>
    <row r="116" spans="1:1">
      <c r="A116" s="30" t="s">
        <v>65</v>
      </c>
    </row>
    <row r="117" spans="1:1">
      <c r="A117" s="30" t="s">
        <v>7004</v>
      </c>
    </row>
    <row r="118" spans="1:1">
      <c r="A118" s="30"/>
    </row>
    <row r="119" spans="1:1">
      <c r="A119" s="30" t="s">
        <v>65</v>
      </c>
    </row>
    <row r="120" spans="1:1">
      <c r="A120" s="30" t="s">
        <v>7005</v>
      </c>
    </row>
    <row r="121" spans="1:1">
      <c r="A121" s="30"/>
    </row>
    <row r="122" spans="1:1">
      <c r="A122" s="30" t="s">
        <v>65</v>
      </c>
    </row>
    <row r="123" spans="1:1">
      <c r="A123" s="30" t="s">
        <v>7006</v>
      </c>
    </row>
    <row r="124" spans="1:1">
      <c r="A124" s="30"/>
    </row>
    <row r="125" spans="1:1">
      <c r="A125" s="30" t="s">
        <v>65</v>
      </c>
    </row>
    <row r="126" spans="1:1">
      <c r="A126" s="30" t="s">
        <v>7007</v>
      </c>
    </row>
    <row r="127" spans="1:1">
      <c r="A127" s="30"/>
    </row>
    <row r="128" spans="1:1">
      <c r="A128" s="30" t="s">
        <v>7008</v>
      </c>
    </row>
    <row r="129" spans="1:1">
      <c r="A129" s="30"/>
    </row>
    <row r="130" spans="1:1">
      <c r="A130" s="30" t="s">
        <v>7009</v>
      </c>
    </row>
    <row r="131" spans="1:1">
      <c r="A131" s="30"/>
    </row>
    <row r="132" spans="1:1">
      <c r="A132" s="30" t="s">
        <v>7010</v>
      </c>
    </row>
    <row r="133" spans="1:1">
      <c r="A133" s="30"/>
    </row>
    <row r="134" spans="1:1">
      <c r="A134" s="30"/>
    </row>
    <row r="135" spans="1:1">
      <c r="A135" s="30" t="s">
        <v>7011</v>
      </c>
    </row>
    <row r="136" spans="1:1">
      <c r="A136" s="30" t="s">
        <v>2595</v>
      </c>
    </row>
    <row r="137" spans="1:1">
      <c r="A137" s="30" t="s">
        <v>2596</v>
      </c>
    </row>
    <row r="138" spans="1:1">
      <c r="A138" s="30" t="s">
        <v>2597</v>
      </c>
    </row>
    <row r="139" spans="1:1">
      <c r="A139" s="30" t="s">
        <v>4613</v>
      </c>
    </row>
    <row r="140" spans="1:1">
      <c r="A140" s="30"/>
    </row>
    <row r="141" spans="1:1">
      <c r="A141" s="30" t="s">
        <v>7012</v>
      </c>
    </row>
    <row r="142" spans="1:1">
      <c r="A142" s="30"/>
    </row>
    <row r="143" spans="1:1">
      <c r="A143" s="30" t="s">
        <v>7013</v>
      </c>
    </row>
    <row r="144" spans="1:1">
      <c r="A144" s="30"/>
    </row>
    <row r="145" spans="1:1">
      <c r="A145" s="30" t="s">
        <v>7014</v>
      </c>
    </row>
    <row r="146" spans="1:1">
      <c r="A146" s="30"/>
    </row>
    <row r="147" spans="1:1">
      <c r="A147" s="30" t="s">
        <v>7015</v>
      </c>
    </row>
    <row r="148" spans="1:1">
      <c r="A148" s="30"/>
    </row>
    <row r="149" spans="1:1">
      <c r="A149" s="30" t="s">
        <v>7016</v>
      </c>
    </row>
    <row r="150" spans="1:1">
      <c r="A150" s="30"/>
    </row>
    <row r="151" spans="1:1">
      <c r="A151" s="30" t="s">
        <v>7017</v>
      </c>
    </row>
    <row r="152" spans="1:1">
      <c r="A152" s="30"/>
    </row>
    <row r="153" spans="1:1">
      <c r="A153" s="30" t="s">
        <v>7018</v>
      </c>
    </row>
    <row r="154" spans="1:1">
      <c r="A154" s="30"/>
    </row>
    <row r="155" spans="1:1">
      <c r="A155" s="30" t="s">
        <v>7019</v>
      </c>
    </row>
    <row r="156" spans="1:1">
      <c r="A156" s="30"/>
    </row>
    <row r="157" spans="1:1">
      <c r="A157" s="30" t="s">
        <v>7020</v>
      </c>
    </row>
    <row r="158" spans="1:1">
      <c r="A158" s="30"/>
    </row>
    <row r="159" spans="1:1">
      <c r="A159" s="30" t="s">
        <v>7021</v>
      </c>
    </row>
    <row r="160" spans="1:1">
      <c r="A160" s="30"/>
    </row>
    <row r="161" spans="1:1">
      <c r="A161" s="30" t="s">
        <v>7022</v>
      </c>
    </row>
    <row r="162" spans="1:1">
      <c r="A162" s="30"/>
    </row>
    <row r="163" spans="1:1">
      <c r="A163" s="30" t="s">
        <v>7023</v>
      </c>
    </row>
    <row r="164" spans="1:1">
      <c r="A164" s="30"/>
    </row>
    <row r="165" spans="1:1">
      <c r="A165" s="30" t="s">
        <v>7024</v>
      </c>
    </row>
    <row r="166" spans="1:1">
      <c r="A166" s="30"/>
    </row>
    <row r="167" spans="1:1">
      <c r="A167" s="30" t="s">
        <v>7025</v>
      </c>
    </row>
    <row r="168" spans="1:1">
      <c r="A168" s="30"/>
    </row>
    <row r="169" spans="1:1">
      <c r="A169" s="30" t="s">
        <v>7026</v>
      </c>
    </row>
    <row r="170" spans="1:1">
      <c r="A170" s="30"/>
    </row>
    <row r="171" spans="1:1">
      <c r="A171" s="30" t="s">
        <v>7027</v>
      </c>
    </row>
    <row r="172" spans="1:1">
      <c r="A172" s="30"/>
    </row>
    <row r="173" spans="1:1">
      <c r="A173" s="30" t="s">
        <v>7028</v>
      </c>
    </row>
    <row r="174" spans="1:1">
      <c r="A174" s="30"/>
    </row>
    <row r="175" spans="1:1">
      <c r="A175" s="30" t="s">
        <v>7029</v>
      </c>
    </row>
    <row r="176" spans="1:1">
      <c r="A176" s="30"/>
    </row>
    <row r="177" spans="1:1">
      <c r="A177" s="30" t="s">
        <v>7030</v>
      </c>
    </row>
    <row r="178" spans="1:1">
      <c r="A178" s="30"/>
    </row>
    <row r="179" spans="1:1">
      <c r="A179" s="30" t="s">
        <v>65</v>
      </c>
    </row>
    <row r="180" spans="1:1">
      <c r="A180" s="30" t="s">
        <v>7031</v>
      </c>
    </row>
    <row r="181" spans="1:1">
      <c r="A181" s="30"/>
    </row>
    <row r="182" spans="1:1">
      <c r="A182" s="30" t="s">
        <v>65</v>
      </c>
    </row>
    <row r="183" spans="1:1">
      <c r="A183" s="30" t="s">
        <v>7032</v>
      </c>
    </row>
    <row r="184" spans="1:1">
      <c r="A184" s="30"/>
    </row>
    <row r="185" spans="1:1">
      <c r="A185" s="30" t="s">
        <v>7033</v>
      </c>
    </row>
    <row r="186" spans="1:1">
      <c r="A186" s="30"/>
    </row>
    <row r="187" spans="1:1">
      <c r="A187" s="30" t="s">
        <v>7034</v>
      </c>
    </row>
    <row r="188" spans="1:1">
      <c r="A188" s="30"/>
    </row>
    <row r="189" spans="1:1">
      <c r="A189" s="30" t="s">
        <v>7035</v>
      </c>
    </row>
    <row r="190" spans="1:1">
      <c r="A190" s="30"/>
    </row>
    <row r="191" spans="1:1">
      <c r="A191" s="30" t="s">
        <v>7036</v>
      </c>
    </row>
    <row r="192" spans="1:1">
      <c r="A192" s="30"/>
    </row>
    <row r="193" spans="1:1">
      <c r="A193" s="30" t="s">
        <v>7037</v>
      </c>
    </row>
    <row r="194" spans="1:1">
      <c r="A194" s="30"/>
    </row>
    <row r="195" spans="1:1">
      <c r="A195" s="30" t="s">
        <v>7038</v>
      </c>
    </row>
    <row r="196" spans="1:1">
      <c r="A196" s="30"/>
    </row>
    <row r="197" spans="1:1">
      <c r="A197" s="30" t="s">
        <v>7039</v>
      </c>
    </row>
    <row r="198" spans="1:1">
      <c r="A198" s="30"/>
    </row>
    <row r="199" spans="1:1">
      <c r="A199" s="30" t="s">
        <v>7040</v>
      </c>
    </row>
    <row r="200" spans="1:1">
      <c r="A200" s="30"/>
    </row>
    <row r="201" spans="1:1">
      <c r="A201" s="30" t="s">
        <v>7041</v>
      </c>
    </row>
    <row r="202" spans="1:1">
      <c r="A202" s="30" t="s">
        <v>2595</v>
      </c>
    </row>
    <row r="203" spans="1:1">
      <c r="A203" s="30" t="s">
        <v>2596</v>
      </c>
    </row>
    <row r="204" spans="1:1">
      <c r="A204" s="30" t="s">
        <v>2597</v>
      </c>
    </row>
    <row r="205" spans="1:1">
      <c r="A205" s="30" t="s">
        <v>4613</v>
      </c>
    </row>
    <row r="206" spans="1:1">
      <c r="A206" s="30"/>
    </row>
    <row r="207" spans="1:1">
      <c r="A207" s="30"/>
    </row>
    <row r="208" spans="1:1">
      <c r="A208" s="30" t="s">
        <v>65</v>
      </c>
    </row>
    <row r="209" spans="1:1">
      <c r="A209" s="30" t="s">
        <v>7042</v>
      </c>
    </row>
    <row r="210" spans="1:1">
      <c r="A210" s="30"/>
    </row>
    <row r="211" spans="1:1">
      <c r="A211" s="30" t="s">
        <v>65</v>
      </c>
    </row>
    <row r="212" spans="1:1">
      <c r="A212" s="30" t="s">
        <v>7043</v>
      </c>
    </row>
    <row r="213" spans="1:1">
      <c r="A213" s="30"/>
    </row>
    <row r="214" spans="1:1">
      <c r="A214" s="30" t="s">
        <v>7044</v>
      </c>
    </row>
    <row r="215" spans="1:1">
      <c r="A215" s="30"/>
    </row>
    <row r="216" spans="1:1">
      <c r="A216" s="30" t="s">
        <v>7045</v>
      </c>
    </row>
    <row r="217" spans="1:1">
      <c r="A217" s="30"/>
    </row>
    <row r="218" spans="1:1">
      <c r="A218" s="30" t="s">
        <v>7046</v>
      </c>
    </row>
    <row r="219" spans="1:1">
      <c r="A219" s="30"/>
    </row>
    <row r="220" spans="1:1">
      <c r="A220" s="30" t="s">
        <v>7047</v>
      </c>
    </row>
    <row r="221" spans="1:1">
      <c r="A221" s="30"/>
    </row>
    <row r="222" spans="1:1">
      <c r="A222" s="30" t="s">
        <v>7048</v>
      </c>
    </row>
    <row r="223" spans="1:1">
      <c r="A223" s="30"/>
    </row>
    <row r="224" spans="1:1">
      <c r="A224" s="30" t="s">
        <v>7049</v>
      </c>
    </row>
    <row r="225" spans="1:1">
      <c r="A225" s="30"/>
    </row>
    <row r="226" spans="1:1">
      <c r="A226" s="30" t="s">
        <v>7050</v>
      </c>
    </row>
    <row r="227" spans="1:1">
      <c r="A227" s="30"/>
    </row>
    <row r="228" spans="1:1">
      <c r="A228" s="30" t="s">
        <v>7051</v>
      </c>
    </row>
    <row r="229" spans="1:1">
      <c r="A229" s="30"/>
    </row>
    <row r="230" spans="1:1">
      <c r="A230" s="30" t="s">
        <v>7052</v>
      </c>
    </row>
    <row r="231" spans="1:1">
      <c r="A231" s="30"/>
    </row>
    <row r="232" spans="1:1">
      <c r="A232" s="30" t="s">
        <v>7053</v>
      </c>
    </row>
    <row r="233" spans="1:1">
      <c r="A233" s="30"/>
    </row>
    <row r="234" spans="1:1">
      <c r="A234" s="30" t="s">
        <v>7054</v>
      </c>
    </row>
    <row r="235" spans="1:1">
      <c r="A235" s="30"/>
    </row>
    <row r="236" spans="1:1">
      <c r="A236" s="30" t="s">
        <v>7055</v>
      </c>
    </row>
    <row r="237" spans="1:1">
      <c r="A237" s="30"/>
    </row>
    <row r="238" spans="1:1">
      <c r="A238" s="30" t="s">
        <v>7056</v>
      </c>
    </row>
    <row r="239" spans="1:1">
      <c r="A239" s="30"/>
    </row>
    <row r="240" spans="1:1">
      <c r="A240" s="30" t="s">
        <v>7057</v>
      </c>
    </row>
    <row r="241" spans="1:1">
      <c r="A241" s="30"/>
    </row>
    <row r="242" spans="1:1">
      <c r="A242" s="30" t="s">
        <v>7058</v>
      </c>
    </row>
    <row r="243" spans="1:1">
      <c r="A243" s="30"/>
    </row>
    <row r="244" spans="1:1">
      <c r="A244" s="30" t="s">
        <v>7059</v>
      </c>
    </row>
    <row r="245" spans="1:1">
      <c r="A245" s="30"/>
    </row>
    <row r="246" spans="1:1">
      <c r="A246" s="30" t="s">
        <v>7060</v>
      </c>
    </row>
    <row r="247" spans="1:1">
      <c r="A247" s="30"/>
    </row>
    <row r="248" spans="1:1">
      <c r="A248" s="30" t="s">
        <v>7061</v>
      </c>
    </row>
    <row r="249" spans="1:1">
      <c r="A249" s="30"/>
    </row>
    <row r="250" spans="1:1">
      <c r="A250" s="30" t="s">
        <v>7062</v>
      </c>
    </row>
    <row r="251" spans="1:1">
      <c r="A251" s="30"/>
    </row>
    <row r="252" spans="1:1">
      <c r="A252" s="30" t="s">
        <v>7063</v>
      </c>
    </row>
    <row r="253" spans="1:1">
      <c r="A253" s="30"/>
    </row>
    <row r="254" spans="1:1">
      <c r="A254" s="30" t="s">
        <v>65</v>
      </c>
    </row>
    <row r="255" spans="1:1">
      <c r="A255" s="30" t="s">
        <v>7064</v>
      </c>
    </row>
    <row r="256" spans="1:1">
      <c r="A256" s="30"/>
    </row>
    <row r="257" spans="1:1">
      <c r="A257" s="30" t="s">
        <v>65</v>
      </c>
    </row>
    <row r="258" spans="1:1">
      <c r="A258" s="30" t="s">
        <v>7065</v>
      </c>
    </row>
    <row r="259" spans="1:1">
      <c r="A259" s="30"/>
    </row>
    <row r="260" spans="1:1">
      <c r="A260" s="30" t="s">
        <v>65</v>
      </c>
    </row>
    <row r="261" spans="1:1">
      <c r="A261" s="30" t="s">
        <v>7066</v>
      </c>
    </row>
    <row r="262" spans="1:1">
      <c r="A262" s="30"/>
    </row>
    <row r="263" spans="1:1">
      <c r="A263" s="30" t="s">
        <v>65</v>
      </c>
    </row>
    <row r="264" spans="1:1">
      <c r="A264" s="30" t="s">
        <v>7067</v>
      </c>
    </row>
    <row r="265" spans="1:1">
      <c r="A265" s="30"/>
    </row>
    <row r="266" spans="1:1">
      <c r="A266" s="30"/>
    </row>
    <row r="267" spans="1:1">
      <c r="A267" s="30" t="s">
        <v>7068</v>
      </c>
    </row>
    <row r="268" spans="1:1">
      <c r="A268" s="30" t="s">
        <v>2595</v>
      </c>
    </row>
    <row r="269" spans="1:1">
      <c r="A269" s="30" t="s">
        <v>2596</v>
      </c>
    </row>
    <row r="270" spans="1:1">
      <c r="A270" s="30" t="s">
        <v>2597</v>
      </c>
    </row>
    <row r="271" spans="1:1">
      <c r="A271" s="30" t="s">
        <v>4613</v>
      </c>
    </row>
    <row r="272" spans="1:1">
      <c r="A272" s="30"/>
    </row>
    <row r="273" spans="1:1">
      <c r="A273" s="30" t="s">
        <v>7069</v>
      </c>
    </row>
    <row r="274" spans="1:1">
      <c r="A274" s="30"/>
    </row>
    <row r="275" spans="1:1">
      <c r="A275" s="30" t="s">
        <v>7070</v>
      </c>
    </row>
    <row r="276" spans="1:1">
      <c r="A276" s="30"/>
    </row>
    <row r="277" spans="1:1">
      <c r="A277" s="30" t="s">
        <v>7071</v>
      </c>
    </row>
    <row r="278" spans="1:1">
      <c r="A278" s="30"/>
    </row>
    <row r="279" spans="1:1">
      <c r="A279" s="30" t="s">
        <v>7072</v>
      </c>
    </row>
    <row r="280" spans="1:1">
      <c r="A280" s="30"/>
    </row>
    <row r="281" spans="1:1">
      <c r="A281" s="30" t="s">
        <v>7073</v>
      </c>
    </row>
    <row r="282" spans="1:1">
      <c r="A282" s="30"/>
    </row>
    <row r="283" spans="1:1">
      <c r="A283" s="30" t="s">
        <v>7074</v>
      </c>
    </row>
    <row r="284" spans="1:1">
      <c r="A284" s="30"/>
    </row>
    <row r="285" spans="1:1">
      <c r="A285" s="30" t="s">
        <v>7075</v>
      </c>
    </row>
    <row r="286" spans="1:1">
      <c r="A286" s="30"/>
    </row>
    <row r="287" spans="1:1">
      <c r="A287" s="30" t="s">
        <v>7076</v>
      </c>
    </row>
    <row r="288" spans="1:1">
      <c r="A288" s="30"/>
    </row>
    <row r="289" spans="1:1">
      <c r="A289" s="30" t="s">
        <v>7077</v>
      </c>
    </row>
    <row r="290" spans="1:1">
      <c r="A290" s="30"/>
    </row>
    <row r="291" spans="1:1">
      <c r="A291" s="30" t="s">
        <v>7078</v>
      </c>
    </row>
    <row r="292" spans="1:1">
      <c r="A292" s="30"/>
    </row>
    <row r="293" spans="1:1">
      <c r="A293" s="30" t="s">
        <v>7079</v>
      </c>
    </row>
    <row r="294" spans="1:1">
      <c r="A294" s="30"/>
    </row>
    <row r="295" spans="1:1">
      <c r="A295" s="30" t="s">
        <v>7080</v>
      </c>
    </row>
    <row r="296" spans="1:1">
      <c r="A296" s="30"/>
    </row>
    <row r="297" spans="1:1">
      <c r="A297" s="30" t="s">
        <v>7081</v>
      </c>
    </row>
    <row r="298" spans="1:1">
      <c r="A298" s="30"/>
    </row>
    <row r="299" spans="1:1">
      <c r="A299" s="30" t="s">
        <v>7082</v>
      </c>
    </row>
    <row r="300" spans="1:1">
      <c r="A300" s="30"/>
    </row>
    <row r="301" spans="1:1">
      <c r="A301" s="30" t="s">
        <v>7083</v>
      </c>
    </row>
    <row r="302" spans="1:1">
      <c r="A302" s="30"/>
    </row>
    <row r="303" spans="1:1">
      <c r="A303" s="30" t="s">
        <v>7084</v>
      </c>
    </row>
    <row r="304" spans="1:1">
      <c r="A304" s="30"/>
    </row>
    <row r="305" spans="1:1">
      <c r="A305" s="30" t="s">
        <v>7085</v>
      </c>
    </row>
    <row r="306" spans="1:1">
      <c r="A306" s="30"/>
    </row>
    <row r="307" spans="1:1">
      <c r="A307" s="30" t="s">
        <v>7086</v>
      </c>
    </row>
    <row r="308" spans="1:1">
      <c r="A308" s="30"/>
    </row>
    <row r="309" spans="1:1">
      <c r="A309" s="30" t="s">
        <v>7087</v>
      </c>
    </row>
    <row r="310" spans="1:1">
      <c r="A310" s="30"/>
    </row>
    <row r="311" spans="1:1">
      <c r="A311" s="30" t="s">
        <v>7088</v>
      </c>
    </row>
    <row r="312" spans="1:1">
      <c r="A312" s="30"/>
    </row>
    <row r="313" spans="1:1">
      <c r="A313" s="30" t="s">
        <v>7089</v>
      </c>
    </row>
    <row r="314" spans="1:1">
      <c r="A314" s="30"/>
    </row>
    <row r="315" spans="1:1">
      <c r="A315" s="30" t="s">
        <v>7090</v>
      </c>
    </row>
    <row r="316" spans="1:1">
      <c r="A316" s="30"/>
    </row>
    <row r="317" spans="1:1">
      <c r="A317" s="30" t="s">
        <v>7091</v>
      </c>
    </row>
    <row r="318" spans="1:1">
      <c r="A318" s="30"/>
    </row>
    <row r="319" spans="1:1">
      <c r="A319" s="30" t="s">
        <v>7092</v>
      </c>
    </row>
    <row r="320" spans="1:1">
      <c r="A320" s="30"/>
    </row>
    <row r="321" spans="1:1">
      <c r="A321" s="30" t="s">
        <v>7093</v>
      </c>
    </row>
    <row r="322" spans="1:1">
      <c r="A322" s="30"/>
    </row>
    <row r="323" spans="1:1">
      <c r="A323" s="30" t="s">
        <v>7094</v>
      </c>
    </row>
    <row r="324" spans="1:1">
      <c r="A324" s="30"/>
    </row>
    <row r="325" spans="1:1">
      <c r="A325" s="30" t="s">
        <v>7095</v>
      </c>
    </row>
    <row r="326" spans="1:1">
      <c r="A326" s="30"/>
    </row>
    <row r="327" spans="1:1">
      <c r="A327" s="30" t="s">
        <v>7096</v>
      </c>
    </row>
    <row r="328" spans="1:1">
      <c r="A328" s="30"/>
    </row>
    <row r="329" spans="1:1">
      <c r="A329" s="30" t="s">
        <v>7097</v>
      </c>
    </row>
    <row r="330" spans="1:1">
      <c r="A330" s="30"/>
    </row>
    <row r="331" spans="1:1">
      <c r="A331" s="30" t="s">
        <v>7098</v>
      </c>
    </row>
    <row r="332" spans="1:1">
      <c r="A332" s="30"/>
    </row>
    <row r="333" spans="1:1">
      <c r="A333" s="30" t="s">
        <v>7099</v>
      </c>
    </row>
    <row r="334" spans="1:1">
      <c r="A334" s="30" t="s">
        <v>2595</v>
      </c>
    </row>
    <row r="335" spans="1:1">
      <c r="A335" s="30" t="s">
        <v>2596</v>
      </c>
    </row>
    <row r="336" spans="1:1">
      <c r="A336" s="30" t="s">
        <v>2597</v>
      </c>
    </row>
    <row r="337" spans="1:1">
      <c r="A337" s="30" t="s">
        <v>4613</v>
      </c>
    </row>
    <row r="338" spans="1:1">
      <c r="A338" s="30"/>
    </row>
    <row r="339" spans="1:1">
      <c r="A339" s="30"/>
    </row>
    <row r="340" spans="1:1">
      <c r="A340" s="30" t="s">
        <v>7100</v>
      </c>
    </row>
    <row r="341" spans="1:1">
      <c r="A341" s="30"/>
    </row>
    <row r="342" spans="1:1">
      <c r="A342" s="30" t="s">
        <v>7101</v>
      </c>
    </row>
    <row r="343" spans="1:1">
      <c r="A343" s="30"/>
    </row>
    <row r="344" spans="1:1">
      <c r="A344" s="30" t="s">
        <v>7102</v>
      </c>
    </row>
    <row r="345" spans="1:1">
      <c r="A345" s="30"/>
    </row>
    <row r="346" spans="1:1">
      <c r="A346" s="30" t="s">
        <v>7103</v>
      </c>
    </row>
    <row r="347" spans="1:1">
      <c r="A347" s="30"/>
    </row>
    <row r="348" spans="1:1">
      <c r="A348" s="30" t="s">
        <v>7104</v>
      </c>
    </row>
    <row r="349" spans="1:1">
      <c r="A349" s="30"/>
    </row>
    <row r="350" spans="1:1">
      <c r="A350" s="30" t="s">
        <v>7105</v>
      </c>
    </row>
    <row r="351" spans="1:1">
      <c r="A351" s="30"/>
    </row>
    <row r="352" spans="1:1">
      <c r="A352" s="30" t="s">
        <v>65</v>
      </c>
    </row>
    <row r="353" spans="1:1">
      <c r="A353" s="30" t="s">
        <v>7106</v>
      </c>
    </row>
    <row r="354" spans="1:1">
      <c r="A354" s="30"/>
    </row>
    <row r="355" spans="1:1">
      <c r="A355" s="30" t="s">
        <v>65</v>
      </c>
    </row>
    <row r="356" spans="1:1">
      <c r="A356" s="30" t="s">
        <v>7107</v>
      </c>
    </row>
    <row r="357" spans="1:1">
      <c r="A357" s="30"/>
    </row>
    <row r="358" spans="1:1">
      <c r="A358" s="30" t="s">
        <v>7108</v>
      </c>
    </row>
    <row r="359" spans="1:1">
      <c r="A359" s="30"/>
    </row>
    <row r="360" spans="1:1">
      <c r="A360" s="30" t="s">
        <v>7109</v>
      </c>
    </row>
    <row r="361" spans="1:1">
      <c r="A361" s="30"/>
    </row>
    <row r="362" spans="1:1">
      <c r="A362" s="30" t="s">
        <v>65</v>
      </c>
    </row>
    <row r="363" spans="1:1">
      <c r="A363" s="30" t="s">
        <v>7110</v>
      </c>
    </row>
    <row r="364" spans="1:1">
      <c r="A364" s="30"/>
    </row>
    <row r="365" spans="1:1">
      <c r="A365" s="30" t="s">
        <v>65</v>
      </c>
    </row>
    <row r="366" spans="1:1">
      <c r="A366" s="30" t="s">
        <v>7111</v>
      </c>
    </row>
    <row r="367" spans="1:1">
      <c r="A367" s="30"/>
    </row>
    <row r="368" spans="1:1">
      <c r="A368" s="30" t="s">
        <v>65</v>
      </c>
    </row>
    <row r="369" spans="1:1">
      <c r="A369" s="30" t="s">
        <v>7112</v>
      </c>
    </row>
    <row r="370" spans="1:1">
      <c r="A370" s="30"/>
    </row>
    <row r="371" spans="1:1">
      <c r="A371" s="30" t="s">
        <v>65</v>
      </c>
    </row>
    <row r="372" spans="1:1">
      <c r="A372" s="30" t="s">
        <v>7113</v>
      </c>
    </row>
    <row r="373" spans="1:1">
      <c r="A373" s="30"/>
    </row>
    <row r="374" spans="1:1">
      <c r="A374" s="30" t="s">
        <v>7114</v>
      </c>
    </row>
    <row r="375" spans="1:1">
      <c r="A375" s="30"/>
    </row>
    <row r="376" spans="1:1">
      <c r="A376" s="30" t="s">
        <v>7115</v>
      </c>
    </row>
    <row r="377" spans="1:1">
      <c r="A377" s="30"/>
    </row>
    <row r="378" spans="1:1">
      <c r="A378" s="30" t="s">
        <v>7116</v>
      </c>
    </row>
    <row r="379" spans="1:1">
      <c r="A379" s="30"/>
    </row>
    <row r="380" spans="1:1">
      <c r="A380" s="30" t="s">
        <v>65</v>
      </c>
    </row>
    <row r="381" spans="1:1">
      <c r="A381" s="30" t="s">
        <v>7117</v>
      </c>
    </row>
    <row r="382" spans="1:1">
      <c r="A382" s="30"/>
    </row>
    <row r="383" spans="1:1">
      <c r="A383" s="30" t="s">
        <v>65</v>
      </c>
    </row>
    <row r="384" spans="1:1">
      <c r="A384" s="30" t="s">
        <v>7118</v>
      </c>
    </row>
    <row r="385" spans="1:1">
      <c r="A385" s="30"/>
    </row>
    <row r="386" spans="1:1">
      <c r="A386" s="30" t="s">
        <v>65</v>
      </c>
    </row>
    <row r="387" spans="1:1">
      <c r="A387" s="30" t="s">
        <v>7119</v>
      </c>
    </row>
    <row r="388" spans="1:1">
      <c r="A388" s="30"/>
    </row>
    <row r="389" spans="1:1">
      <c r="A389" s="30" t="s">
        <v>65</v>
      </c>
    </row>
    <row r="390" spans="1:1">
      <c r="A390" s="30" t="s">
        <v>7120</v>
      </c>
    </row>
    <row r="391" spans="1:1">
      <c r="A391" s="30"/>
    </row>
    <row r="392" spans="1:1">
      <c r="A392" s="30" t="s">
        <v>65</v>
      </c>
    </row>
    <row r="393" spans="1:1">
      <c r="A393" s="30" t="s">
        <v>7121</v>
      </c>
    </row>
    <row r="394" spans="1:1">
      <c r="A394" s="30"/>
    </row>
    <row r="395" spans="1:1">
      <c r="A395" s="30" t="s">
        <v>65</v>
      </c>
    </row>
    <row r="396" spans="1:1">
      <c r="A396" s="30" t="s">
        <v>7122</v>
      </c>
    </row>
    <row r="397" spans="1:1">
      <c r="A397" s="30"/>
    </row>
    <row r="398" spans="1:1">
      <c r="A398" s="30"/>
    </row>
    <row r="399" spans="1:1">
      <c r="A399" s="30" t="s">
        <v>7123</v>
      </c>
    </row>
    <row r="400" spans="1:1">
      <c r="A400" s="30" t="s">
        <v>2595</v>
      </c>
    </row>
    <row r="401" spans="1:1">
      <c r="A401" s="30" t="s">
        <v>2596</v>
      </c>
    </row>
    <row r="402" spans="1:1">
      <c r="A402" s="30" t="s">
        <v>2597</v>
      </c>
    </row>
    <row r="403" spans="1:1">
      <c r="A403" s="30" t="s">
        <v>4613</v>
      </c>
    </row>
    <row r="404" spans="1:1">
      <c r="A404" s="30"/>
    </row>
    <row r="405" spans="1:1">
      <c r="A405" s="30" t="s">
        <v>65</v>
      </c>
    </row>
    <row r="406" spans="1:1">
      <c r="A406" s="30" t="s">
        <v>7124</v>
      </c>
    </row>
    <row r="407" spans="1:1">
      <c r="A407" s="30"/>
    </row>
    <row r="408" spans="1:1">
      <c r="A408" s="30" t="s">
        <v>65</v>
      </c>
    </row>
    <row r="409" spans="1:1">
      <c r="A409" s="30" t="s">
        <v>7125</v>
      </c>
    </row>
    <row r="410" spans="1:1">
      <c r="A410" s="30"/>
    </row>
    <row r="411" spans="1:1">
      <c r="A411" s="30" t="s">
        <v>7126</v>
      </c>
    </row>
    <row r="412" spans="1:1">
      <c r="A412" s="30"/>
    </row>
    <row r="413" spans="1:1">
      <c r="A413" s="30" t="s">
        <v>7127</v>
      </c>
    </row>
    <row r="414" spans="1:1">
      <c r="A414" s="30"/>
    </row>
    <row r="415" spans="1:1">
      <c r="A415" s="30" t="s">
        <v>65</v>
      </c>
    </row>
    <row r="416" spans="1:1">
      <c r="A416" s="30" t="s">
        <v>7128</v>
      </c>
    </row>
    <row r="417" spans="1:1">
      <c r="A417" s="30"/>
    </row>
    <row r="418" spans="1:1">
      <c r="A418" s="30" t="s">
        <v>65</v>
      </c>
    </row>
    <row r="419" spans="1:1">
      <c r="A419" s="30" t="s">
        <v>7129</v>
      </c>
    </row>
    <row r="420" spans="1:1">
      <c r="A420" s="30"/>
    </row>
    <row r="421" spans="1:1">
      <c r="A421" s="30" t="s">
        <v>7130</v>
      </c>
    </row>
    <row r="422" spans="1:1">
      <c r="A422" s="30"/>
    </row>
    <row r="423" spans="1:1">
      <c r="A423" s="30" t="s">
        <v>7131</v>
      </c>
    </row>
    <row r="424" spans="1:1">
      <c r="A424" s="30"/>
    </row>
    <row r="425" spans="1:1">
      <c r="A425" s="30" t="s">
        <v>65</v>
      </c>
    </row>
    <row r="426" spans="1:1">
      <c r="A426" s="30" t="s">
        <v>7132</v>
      </c>
    </row>
    <row r="427" spans="1:1">
      <c r="A427" s="30"/>
    </row>
    <row r="428" spans="1:1">
      <c r="A428" s="30" t="s">
        <v>65</v>
      </c>
    </row>
    <row r="429" spans="1:1">
      <c r="A429" s="30" t="s">
        <v>7133</v>
      </c>
    </row>
    <row r="430" spans="1:1">
      <c r="A430" s="30"/>
    </row>
    <row r="431" spans="1:1">
      <c r="A431" s="30" t="s">
        <v>7134</v>
      </c>
    </row>
    <row r="432" spans="1:1">
      <c r="A432" s="30"/>
    </row>
    <row r="433" spans="1:1">
      <c r="A433" s="30" t="s">
        <v>7135</v>
      </c>
    </row>
    <row r="434" spans="1:1">
      <c r="A434" s="30"/>
    </row>
    <row r="435" spans="1:1">
      <c r="A435" s="30" t="s">
        <v>7136</v>
      </c>
    </row>
    <row r="436" spans="1:1">
      <c r="A436" s="30"/>
    </row>
    <row r="437" spans="1:1">
      <c r="A437" s="30" t="s">
        <v>65</v>
      </c>
    </row>
    <row r="438" spans="1:1">
      <c r="A438" s="30" t="s">
        <v>7137</v>
      </c>
    </row>
    <row r="439" spans="1:1">
      <c r="A439" s="30"/>
    </row>
    <row r="440" spans="1:1">
      <c r="A440" s="30" t="s">
        <v>65</v>
      </c>
    </row>
    <row r="441" spans="1:1">
      <c r="A441" s="30" t="s">
        <v>7138</v>
      </c>
    </row>
    <row r="442" spans="1:1">
      <c r="A442" s="30"/>
    </row>
    <row r="443" spans="1:1">
      <c r="A443" s="30" t="s">
        <v>7139</v>
      </c>
    </row>
    <row r="444" spans="1:1">
      <c r="A444" s="30"/>
    </row>
    <row r="445" spans="1:1">
      <c r="A445" s="30" t="s">
        <v>65</v>
      </c>
    </row>
    <row r="446" spans="1:1">
      <c r="A446" s="30" t="s">
        <v>7140</v>
      </c>
    </row>
    <row r="447" spans="1:1">
      <c r="A447" s="30"/>
    </row>
    <row r="448" spans="1:1">
      <c r="A448" s="30" t="s">
        <v>65</v>
      </c>
    </row>
    <row r="449" spans="1:1">
      <c r="A449" s="30" t="s">
        <v>7141</v>
      </c>
    </row>
    <row r="450" spans="1:1">
      <c r="A450" s="30"/>
    </row>
    <row r="451" spans="1:1">
      <c r="A451" s="30" t="s">
        <v>7142</v>
      </c>
    </row>
    <row r="452" spans="1:1">
      <c r="A452" s="30"/>
    </row>
    <row r="453" spans="1:1">
      <c r="A453" s="30" t="s">
        <v>65</v>
      </c>
    </row>
    <row r="454" spans="1:1">
      <c r="A454" s="30" t="s">
        <v>7143</v>
      </c>
    </row>
    <row r="455" spans="1:1">
      <c r="A455" s="30"/>
    </row>
    <row r="456" spans="1:1">
      <c r="A456" s="30" t="s">
        <v>65</v>
      </c>
    </row>
    <row r="457" spans="1:1">
      <c r="A457" s="30" t="s">
        <v>7144</v>
      </c>
    </row>
    <row r="458" spans="1:1">
      <c r="A458" s="30"/>
    </row>
    <row r="459" spans="1:1">
      <c r="A459" s="30" t="s">
        <v>7145</v>
      </c>
    </row>
    <row r="460" spans="1:1">
      <c r="A460" s="30"/>
    </row>
    <row r="461" spans="1:1">
      <c r="A461" s="30" t="s">
        <v>7146</v>
      </c>
    </row>
    <row r="462" spans="1:1">
      <c r="A462" s="30"/>
    </row>
    <row r="463" spans="1:1">
      <c r="A463" s="30" t="s">
        <v>7147</v>
      </c>
    </row>
    <row r="464" spans="1:1">
      <c r="A464" s="30"/>
    </row>
    <row r="465" spans="1:1">
      <c r="A465" s="30" t="s">
        <v>7148</v>
      </c>
    </row>
    <row r="466" spans="1:1">
      <c r="A466" s="30" t="s">
        <v>2595</v>
      </c>
    </row>
    <row r="467" spans="1:1">
      <c r="A467" s="30" t="s">
        <v>2596</v>
      </c>
    </row>
    <row r="468" spans="1:1">
      <c r="A468" s="30" t="s">
        <v>2597</v>
      </c>
    </row>
    <row r="469" spans="1:1">
      <c r="A469" s="30" t="s">
        <v>4613</v>
      </c>
    </row>
    <row r="470" spans="1:1">
      <c r="A470" s="30"/>
    </row>
    <row r="471" spans="1:1">
      <c r="A471" s="30"/>
    </row>
    <row r="472" spans="1:1">
      <c r="A472" s="30" t="s">
        <v>7149</v>
      </c>
    </row>
    <row r="473" spans="1:1">
      <c r="A473" s="30"/>
    </row>
    <row r="474" spans="1:1">
      <c r="A474" s="30" t="s">
        <v>7150</v>
      </c>
    </row>
    <row r="475" spans="1:1">
      <c r="A475" s="30"/>
    </row>
    <row r="476" spans="1:1">
      <c r="A476" s="30" t="s">
        <v>7151</v>
      </c>
    </row>
    <row r="477" spans="1:1">
      <c r="A477" s="30"/>
    </row>
    <row r="478" spans="1:1">
      <c r="A478" s="30" t="s">
        <v>7152</v>
      </c>
    </row>
    <row r="479" spans="1:1">
      <c r="A479" s="30"/>
    </row>
    <row r="480" spans="1:1">
      <c r="A480" s="30" t="s">
        <v>7153</v>
      </c>
    </row>
    <row r="481" spans="1:1">
      <c r="A481" s="30"/>
    </row>
    <row r="482" spans="1:1">
      <c r="A482" s="30" t="s">
        <v>7154</v>
      </c>
    </row>
    <row r="483" spans="1:1">
      <c r="A483" s="30"/>
    </row>
    <row r="484" spans="1:1">
      <c r="A484" s="30" t="s">
        <v>7155</v>
      </c>
    </row>
    <row r="485" spans="1:1">
      <c r="A485" s="30"/>
    </row>
    <row r="486" spans="1:1">
      <c r="A486" s="30" t="s">
        <v>7156</v>
      </c>
    </row>
    <row r="487" spans="1:1">
      <c r="A487" s="30"/>
    </row>
    <row r="488" spans="1:1">
      <c r="A488" s="30" t="s">
        <v>7157</v>
      </c>
    </row>
    <row r="489" spans="1:1">
      <c r="A489" s="30"/>
    </row>
    <row r="490" spans="1:1">
      <c r="A490" s="30" t="s">
        <v>7158</v>
      </c>
    </row>
    <row r="491" spans="1:1">
      <c r="A491" s="30"/>
    </row>
    <row r="492" spans="1:1">
      <c r="A492" s="30" t="s">
        <v>7159</v>
      </c>
    </row>
    <row r="493" spans="1:1">
      <c r="A493" s="30"/>
    </row>
    <row r="494" spans="1:1">
      <c r="A494" s="30" t="s">
        <v>7160</v>
      </c>
    </row>
    <row r="495" spans="1:1">
      <c r="A495" s="30"/>
    </row>
    <row r="496" spans="1:1">
      <c r="A496" s="30" t="s">
        <v>7161</v>
      </c>
    </row>
    <row r="497" spans="1:1">
      <c r="A497" s="30"/>
    </row>
    <row r="498" spans="1:1">
      <c r="A498" s="30" t="s">
        <v>7162</v>
      </c>
    </row>
    <row r="499" spans="1:1">
      <c r="A499" s="30"/>
    </row>
    <row r="500" spans="1:1">
      <c r="A500" s="30" t="s">
        <v>7163</v>
      </c>
    </row>
    <row r="501" spans="1:1">
      <c r="A501" s="30"/>
    </row>
    <row r="502" spans="1:1">
      <c r="A502" s="30" t="s">
        <v>7164</v>
      </c>
    </row>
    <row r="503" spans="1:1">
      <c r="A503" s="30"/>
    </row>
    <row r="504" spans="1:1">
      <c r="A504" s="30" t="s">
        <v>7165</v>
      </c>
    </row>
    <row r="505" spans="1:1">
      <c r="A505" s="30"/>
    </row>
    <row r="506" spans="1:1">
      <c r="A506" s="30" t="s">
        <v>7166</v>
      </c>
    </row>
    <row r="507" spans="1:1">
      <c r="A507" s="30"/>
    </row>
    <row r="508" spans="1:1">
      <c r="A508" s="30" t="s">
        <v>7167</v>
      </c>
    </row>
    <row r="509" spans="1:1">
      <c r="A509" s="30"/>
    </row>
    <row r="510" spans="1:1">
      <c r="A510" s="30" t="s">
        <v>7168</v>
      </c>
    </row>
    <row r="511" spans="1:1">
      <c r="A511" s="30"/>
    </row>
    <row r="512" spans="1:1">
      <c r="A512" s="30" t="s">
        <v>7169</v>
      </c>
    </row>
    <row r="513" spans="1:1">
      <c r="A513" s="30"/>
    </row>
    <row r="514" spans="1:1">
      <c r="A514" s="30" t="s">
        <v>7170</v>
      </c>
    </row>
    <row r="515" spans="1:1">
      <c r="A515" s="30"/>
    </row>
    <row r="516" spans="1:1">
      <c r="A516" s="30" t="s">
        <v>7171</v>
      </c>
    </row>
    <row r="517" spans="1:1">
      <c r="A517" s="30"/>
    </row>
    <row r="518" spans="1:1">
      <c r="A518" s="30" t="s">
        <v>65</v>
      </c>
    </row>
    <row r="519" spans="1:1">
      <c r="A519" s="30" t="s">
        <v>7172</v>
      </c>
    </row>
    <row r="520" spans="1:1">
      <c r="A520" s="30"/>
    </row>
    <row r="521" spans="1:1">
      <c r="A521" s="30" t="s">
        <v>65</v>
      </c>
    </row>
    <row r="522" spans="1:1">
      <c r="A522" s="30" t="s">
        <v>7173</v>
      </c>
    </row>
    <row r="523" spans="1:1">
      <c r="A523" s="30"/>
    </row>
    <row r="524" spans="1:1">
      <c r="A524" s="30" t="s">
        <v>65</v>
      </c>
    </row>
    <row r="525" spans="1:1">
      <c r="A525" s="30" t="s">
        <v>7174</v>
      </c>
    </row>
    <row r="526" spans="1:1">
      <c r="A526" s="30"/>
    </row>
    <row r="527" spans="1:1">
      <c r="A527" s="30" t="s">
        <v>65</v>
      </c>
    </row>
    <row r="528" spans="1:1">
      <c r="A528" s="30" t="s">
        <v>7175</v>
      </c>
    </row>
    <row r="529" spans="1:1">
      <c r="A529" s="30"/>
    </row>
    <row r="530" spans="1:1">
      <c r="A530" s="30"/>
    </row>
    <row r="531" spans="1:1">
      <c r="A531" s="30" t="s">
        <v>7176</v>
      </c>
    </row>
    <row r="532" spans="1:1">
      <c r="A532" s="30" t="s">
        <v>2595</v>
      </c>
    </row>
    <row r="533" spans="1:1">
      <c r="A533" s="30" t="s">
        <v>2596</v>
      </c>
    </row>
    <row r="534" spans="1:1">
      <c r="A534" s="30" t="s">
        <v>2597</v>
      </c>
    </row>
    <row r="535" spans="1:1">
      <c r="A535" s="30" t="s">
        <v>4613</v>
      </c>
    </row>
    <row r="536" spans="1:1">
      <c r="A536" s="30"/>
    </row>
    <row r="537" spans="1:1">
      <c r="A537" s="30" t="s">
        <v>7177</v>
      </c>
    </row>
    <row r="538" spans="1:1">
      <c r="A538" s="30"/>
    </row>
    <row r="539" spans="1:1">
      <c r="A539" s="30" t="s">
        <v>7178</v>
      </c>
    </row>
    <row r="540" spans="1:1">
      <c r="A540" s="30"/>
    </row>
    <row r="541" spans="1:1">
      <c r="A541" s="30" t="s">
        <v>7179</v>
      </c>
    </row>
    <row r="542" spans="1:1">
      <c r="A542" s="30"/>
    </row>
    <row r="543" spans="1:1">
      <c r="A543" s="30" t="s">
        <v>7180</v>
      </c>
    </row>
    <row r="544" spans="1:1">
      <c r="A544" s="30"/>
    </row>
    <row r="545" spans="1:1">
      <c r="A545" s="30" t="s">
        <v>7181</v>
      </c>
    </row>
    <row r="546" spans="1:1">
      <c r="A546" s="30"/>
    </row>
    <row r="547" spans="1:1">
      <c r="A547" s="30" t="s">
        <v>7182</v>
      </c>
    </row>
    <row r="548" spans="1:1">
      <c r="A548" s="30"/>
    </row>
    <row r="549" spans="1:1">
      <c r="A549" s="30" t="s">
        <v>65</v>
      </c>
    </row>
    <row r="550" spans="1:1">
      <c r="A550" s="30" t="s">
        <v>7183</v>
      </c>
    </row>
    <row r="551" spans="1:1">
      <c r="A551" s="30"/>
    </row>
    <row r="552" spans="1:1">
      <c r="A552" s="30" t="s">
        <v>65</v>
      </c>
    </row>
    <row r="553" spans="1:1">
      <c r="A553" s="30" t="s">
        <v>7184</v>
      </c>
    </row>
    <row r="554" spans="1:1">
      <c r="A554" s="30"/>
    </row>
    <row r="555" spans="1:1">
      <c r="A555" s="30" t="s">
        <v>7185</v>
      </c>
    </row>
    <row r="556" spans="1:1">
      <c r="A556" s="30"/>
    </row>
    <row r="557" spans="1:1">
      <c r="A557" s="30" t="s">
        <v>7186</v>
      </c>
    </row>
    <row r="558" spans="1:1">
      <c r="A558" s="30"/>
    </row>
    <row r="559" spans="1:1">
      <c r="A559" s="30" t="s">
        <v>7187</v>
      </c>
    </row>
    <row r="560" spans="1:1">
      <c r="A560" s="30"/>
    </row>
    <row r="561" spans="1:1">
      <c r="A561" s="30" t="s">
        <v>7188</v>
      </c>
    </row>
    <row r="562" spans="1:1">
      <c r="A562" s="30"/>
    </row>
    <row r="563" spans="1:1">
      <c r="A563" s="30" t="s">
        <v>7189</v>
      </c>
    </row>
    <row r="564" spans="1:1">
      <c r="A564" s="30"/>
    </row>
    <row r="565" spans="1:1">
      <c r="A565" s="30" t="s">
        <v>7190</v>
      </c>
    </row>
    <row r="566" spans="1:1">
      <c r="A566" s="30"/>
    </row>
    <row r="567" spans="1:1">
      <c r="A567" s="30" t="s">
        <v>7191</v>
      </c>
    </row>
    <row r="568" spans="1:1">
      <c r="A568" s="30"/>
    </row>
    <row r="569" spans="1:1">
      <c r="A569" s="30" t="s">
        <v>7192</v>
      </c>
    </row>
    <row r="570" spans="1:1">
      <c r="A570" s="30"/>
    </row>
    <row r="571" spans="1:1">
      <c r="A571" s="30" t="s">
        <v>65</v>
      </c>
    </row>
    <row r="572" spans="1:1">
      <c r="A572" s="30" t="s">
        <v>7193</v>
      </c>
    </row>
    <row r="573" spans="1:1">
      <c r="A573" s="30"/>
    </row>
    <row r="574" spans="1:1">
      <c r="A574" s="30" t="s">
        <v>65</v>
      </c>
    </row>
    <row r="575" spans="1:1">
      <c r="A575" s="30" t="s">
        <v>7194</v>
      </c>
    </row>
    <row r="576" spans="1:1">
      <c r="A576" s="30"/>
    </row>
    <row r="577" spans="1:1">
      <c r="A577" s="30" t="s">
        <v>7195</v>
      </c>
    </row>
    <row r="578" spans="1:1">
      <c r="A578" s="30"/>
    </row>
    <row r="579" spans="1:1">
      <c r="A579" s="30" t="s">
        <v>7196</v>
      </c>
    </row>
    <row r="580" spans="1:1">
      <c r="A580" s="30"/>
    </row>
    <row r="581" spans="1:1">
      <c r="A581" s="30" t="s">
        <v>7197</v>
      </c>
    </row>
    <row r="582" spans="1:1">
      <c r="A582" s="30"/>
    </row>
    <row r="583" spans="1:1">
      <c r="A583" s="30" t="s">
        <v>7198</v>
      </c>
    </row>
    <row r="584" spans="1:1">
      <c r="A584" s="30"/>
    </row>
    <row r="585" spans="1:1">
      <c r="A585" s="30" t="s">
        <v>7199</v>
      </c>
    </row>
    <row r="586" spans="1:1">
      <c r="A586" s="30"/>
    </row>
    <row r="587" spans="1:1">
      <c r="A587" s="30" t="s">
        <v>7200</v>
      </c>
    </row>
    <row r="588" spans="1:1">
      <c r="A588" s="30"/>
    </row>
    <row r="589" spans="1:1">
      <c r="A589" s="30" t="s">
        <v>65</v>
      </c>
    </row>
    <row r="590" spans="1:1">
      <c r="A590" s="30" t="s">
        <v>7201</v>
      </c>
    </row>
    <row r="591" spans="1:1">
      <c r="A591" s="30"/>
    </row>
    <row r="592" spans="1:1">
      <c r="A592" s="30" t="s">
        <v>65</v>
      </c>
    </row>
    <row r="593" spans="1:1">
      <c r="A593" s="30" t="s">
        <v>7202</v>
      </c>
    </row>
    <row r="594" spans="1:1">
      <c r="A594" s="30"/>
    </row>
    <row r="595" spans="1:1">
      <c r="A595" s="30" t="s">
        <v>65</v>
      </c>
    </row>
    <row r="596" spans="1:1">
      <c r="A596" s="30"/>
    </row>
    <row r="597" spans="1:1">
      <c r="A597" s="30" t="s">
        <v>7203</v>
      </c>
    </row>
    <row r="598" spans="1:1">
      <c r="A598" s="30" t="s">
        <v>2595</v>
      </c>
    </row>
    <row r="599" spans="1:1">
      <c r="A599" s="30" t="s">
        <v>2596</v>
      </c>
    </row>
    <row r="600" spans="1:1">
      <c r="A600" s="30" t="s">
        <v>2597</v>
      </c>
    </row>
    <row r="601" spans="1:1">
      <c r="A601" s="30" t="s">
        <v>4613</v>
      </c>
    </row>
    <row r="602" spans="1:1">
      <c r="A602" s="30"/>
    </row>
    <row r="603" spans="1:1">
      <c r="A603" s="30" t="s">
        <v>7204</v>
      </c>
    </row>
    <row r="604" spans="1:1">
      <c r="A604" s="30"/>
    </row>
    <row r="605" spans="1:1">
      <c r="A605" s="30" t="s">
        <v>65</v>
      </c>
    </row>
    <row r="606" spans="1:1">
      <c r="A606" s="30" t="s">
        <v>7205</v>
      </c>
    </row>
    <row r="607" spans="1:1">
      <c r="A607" s="30"/>
    </row>
    <row r="608" spans="1:1">
      <c r="A608" s="30" t="s">
        <v>7206</v>
      </c>
    </row>
    <row r="609" spans="1:1">
      <c r="A609" s="30"/>
    </row>
    <row r="610" spans="1:1">
      <c r="A610" s="30" t="s">
        <v>7207</v>
      </c>
    </row>
    <row r="611" spans="1:1">
      <c r="A611" s="30"/>
    </row>
    <row r="612" spans="1:1">
      <c r="A612" s="30" t="s">
        <v>7208</v>
      </c>
    </row>
    <row r="613" spans="1:1">
      <c r="A613" s="30"/>
    </row>
    <row r="614" spans="1:1">
      <c r="A614" s="30" t="s">
        <v>7209</v>
      </c>
    </row>
    <row r="615" spans="1:1">
      <c r="A615" s="30"/>
    </row>
    <row r="616" spans="1:1">
      <c r="A616" s="30" t="s">
        <v>7210</v>
      </c>
    </row>
    <row r="617" spans="1:1">
      <c r="A617" s="30"/>
    </row>
    <row r="618" spans="1:1">
      <c r="A618" s="30" t="s">
        <v>7211</v>
      </c>
    </row>
    <row r="619" spans="1:1">
      <c r="A619" s="30"/>
    </row>
    <row r="620" spans="1:1">
      <c r="A620" s="30" t="s">
        <v>7212</v>
      </c>
    </row>
    <row r="621" spans="1:1">
      <c r="A621" s="30"/>
    </row>
    <row r="622" spans="1:1">
      <c r="A622" s="30" t="s">
        <v>7213</v>
      </c>
    </row>
    <row r="623" spans="1:1">
      <c r="A623" s="30"/>
    </row>
    <row r="624" spans="1:1">
      <c r="A624" s="30" t="s">
        <v>7214</v>
      </c>
    </row>
    <row r="625" spans="1:1">
      <c r="A625" s="30"/>
    </row>
    <row r="626" spans="1:1">
      <c r="A626" s="30" t="s">
        <v>7215</v>
      </c>
    </row>
    <row r="627" spans="1:1">
      <c r="A627" s="30"/>
    </row>
    <row r="628" spans="1:1">
      <c r="A628" s="30" t="s">
        <v>7216</v>
      </c>
    </row>
    <row r="629" spans="1:1">
      <c r="A629" s="30"/>
    </row>
    <row r="630" spans="1:1">
      <c r="A630" s="30" t="s">
        <v>7217</v>
      </c>
    </row>
    <row r="631" spans="1:1">
      <c r="A631" s="30"/>
    </row>
    <row r="632" spans="1:1">
      <c r="A632" s="30" t="s">
        <v>7218</v>
      </c>
    </row>
    <row r="633" spans="1:1">
      <c r="A633" s="30"/>
    </row>
    <row r="634" spans="1:1">
      <c r="A634" s="30" t="s">
        <v>7219</v>
      </c>
    </row>
    <row r="635" spans="1:1">
      <c r="A635" s="30"/>
    </row>
    <row r="636" spans="1:1">
      <c r="A636" s="30" t="s">
        <v>7220</v>
      </c>
    </row>
    <row r="637" spans="1:1">
      <c r="A637" s="30"/>
    </row>
    <row r="638" spans="1:1">
      <c r="A638" s="30" t="s">
        <v>65</v>
      </c>
    </row>
    <row r="639" spans="1:1">
      <c r="A639" s="30" t="s">
        <v>7221</v>
      </c>
    </row>
    <row r="640" spans="1:1">
      <c r="A640" s="30"/>
    </row>
    <row r="641" spans="1:1">
      <c r="A641" s="30" t="s">
        <v>65</v>
      </c>
    </row>
    <row r="642" spans="1:1">
      <c r="A642" s="30" t="s">
        <v>7222</v>
      </c>
    </row>
    <row r="643" spans="1:1">
      <c r="A643" s="30"/>
    </row>
    <row r="644" spans="1:1">
      <c r="A644" s="30" t="s">
        <v>7223</v>
      </c>
    </row>
    <row r="645" spans="1:1">
      <c r="A645" s="30"/>
    </row>
    <row r="646" spans="1:1">
      <c r="A646" s="30" t="s">
        <v>7224</v>
      </c>
    </row>
    <row r="647" spans="1:1">
      <c r="A647" s="30"/>
    </row>
    <row r="648" spans="1:1">
      <c r="A648" s="30" t="s">
        <v>65</v>
      </c>
    </row>
    <row r="649" spans="1:1">
      <c r="A649" s="30" t="s">
        <v>7225</v>
      </c>
    </row>
    <row r="650" spans="1:1">
      <c r="A650" s="30"/>
    </row>
    <row r="651" spans="1:1">
      <c r="A651" s="30" t="s">
        <v>65</v>
      </c>
    </row>
    <row r="652" spans="1:1">
      <c r="A652" s="30" t="s">
        <v>7226</v>
      </c>
    </row>
    <row r="653" spans="1:1">
      <c r="A653" s="30"/>
    </row>
    <row r="654" spans="1:1">
      <c r="A654" s="30" t="s">
        <v>65</v>
      </c>
    </row>
    <row r="655" spans="1:1">
      <c r="A655" s="30" t="s">
        <v>7227</v>
      </c>
    </row>
    <row r="656" spans="1:1">
      <c r="A656" s="30"/>
    </row>
    <row r="657" spans="1:1">
      <c r="A657" s="30" t="s">
        <v>65</v>
      </c>
    </row>
    <row r="658" spans="1:1">
      <c r="A658" s="30" t="s">
        <v>7228</v>
      </c>
    </row>
    <row r="659" spans="1:1">
      <c r="A659" s="30"/>
    </row>
    <row r="660" spans="1:1">
      <c r="A660" s="30" t="s">
        <v>65</v>
      </c>
    </row>
    <row r="661" spans="1:1">
      <c r="A661" s="30" t="s">
        <v>7229</v>
      </c>
    </row>
    <row r="662" spans="1:1">
      <c r="A662" s="30"/>
    </row>
    <row r="663" spans="1:1">
      <c r="A663" s="30" t="s">
        <v>7230</v>
      </c>
    </row>
    <row r="664" spans="1:1">
      <c r="A664" s="30" t="s">
        <v>2595</v>
      </c>
    </row>
    <row r="665" spans="1:1">
      <c r="A665" s="30" t="s">
        <v>2596</v>
      </c>
    </row>
    <row r="666" spans="1:1">
      <c r="A666" s="30" t="s">
        <v>2597</v>
      </c>
    </row>
    <row r="667" spans="1:1">
      <c r="A667" s="30" t="s">
        <v>4613</v>
      </c>
    </row>
    <row r="668" spans="1:1">
      <c r="A668" s="30"/>
    </row>
    <row r="669" spans="1:1">
      <c r="A669" s="30"/>
    </row>
    <row r="670" spans="1:1">
      <c r="A670" s="30" t="s">
        <v>65</v>
      </c>
    </row>
    <row r="671" spans="1:1">
      <c r="A671" s="30" t="s">
        <v>326</v>
      </c>
    </row>
    <row r="672" spans="1:1">
      <c r="A672" s="30" t="s">
        <v>7231</v>
      </c>
    </row>
    <row r="673" spans="1:1">
      <c r="A673" s="30"/>
    </row>
    <row r="674" spans="1:1">
      <c r="A674" s="30" t="s">
        <v>65</v>
      </c>
    </row>
    <row r="675" spans="1:1">
      <c r="A675" s="30" t="s">
        <v>65</v>
      </c>
    </row>
  </sheetData>
  <pageMargins left="0.7" right="0.7" top="0.75" bottom="0.75" header="0.3" footer="0.3"/>
  <pageSetup paperSize="9" scale="92" orientation="landscape" r:id="rId1"/>
  <colBreaks count="1" manualBreakCount="1">
    <brk id="16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0560-100E-41EC-955A-4E4A00A94C26}">
  <dimension ref="A1:A619"/>
  <sheetViews>
    <sheetView workbookViewId="0">
      <selection activeCell="T11" sqref="T11"/>
    </sheetView>
  </sheetViews>
  <sheetFormatPr defaultRowHeight="14.4"/>
  <sheetData>
    <row r="1" spans="1:1">
      <c r="A1" s="37"/>
    </row>
    <row r="2" spans="1:1">
      <c r="A2" s="37" t="s">
        <v>6716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6461</v>
      </c>
    </row>
    <row r="9" spans="1:1">
      <c r="A9" s="37"/>
    </row>
    <row r="10" spans="1:1">
      <c r="A10" s="37" t="s">
        <v>65</v>
      </c>
    </row>
    <row r="11" spans="1:1">
      <c r="A11" s="37" t="s">
        <v>6462</v>
      </c>
    </row>
    <row r="12" spans="1:1">
      <c r="A12" s="37"/>
    </row>
    <row r="13" spans="1:1">
      <c r="A13" s="37" t="s">
        <v>65</v>
      </c>
    </row>
    <row r="14" spans="1:1">
      <c r="A14" s="37" t="s">
        <v>6717</v>
      </c>
    </row>
    <row r="15" spans="1:1">
      <c r="A15" s="37"/>
    </row>
    <row r="16" spans="1:1">
      <c r="A16" s="37" t="s">
        <v>6718</v>
      </c>
    </row>
    <row r="17" spans="1:1">
      <c r="A17" s="37"/>
    </row>
    <row r="18" spans="1:1">
      <c r="A18" s="37" t="s">
        <v>6719</v>
      </c>
    </row>
    <row r="19" spans="1:1">
      <c r="A19" s="37"/>
    </row>
    <row r="20" spans="1:1">
      <c r="A20" s="37" t="s">
        <v>65</v>
      </c>
    </row>
    <row r="21" spans="1:1">
      <c r="A21" s="37" t="s">
        <v>6720</v>
      </c>
    </row>
    <row r="22" spans="1:1">
      <c r="A22" s="37"/>
    </row>
    <row r="23" spans="1:1">
      <c r="A23" s="37" t="s">
        <v>65</v>
      </c>
    </row>
    <row r="24" spans="1:1">
      <c r="A24" s="37" t="s">
        <v>6721</v>
      </c>
    </row>
    <row r="25" spans="1:1">
      <c r="A25" s="37"/>
    </row>
    <row r="26" spans="1:1">
      <c r="A26" s="37" t="s">
        <v>6722</v>
      </c>
    </row>
    <row r="27" spans="1:1">
      <c r="A27" s="37"/>
    </row>
    <row r="28" spans="1:1">
      <c r="A28" s="37" t="s">
        <v>6723</v>
      </c>
    </row>
    <row r="29" spans="1:1">
      <c r="A29" s="37"/>
    </row>
    <row r="30" spans="1:1">
      <c r="A30" s="37" t="s">
        <v>65</v>
      </c>
    </row>
    <row r="31" spans="1:1">
      <c r="A31" s="37" t="s">
        <v>6724</v>
      </c>
    </row>
    <row r="32" spans="1:1">
      <c r="A32" s="37"/>
    </row>
    <row r="33" spans="1:1">
      <c r="A33" s="37" t="s">
        <v>65</v>
      </c>
    </row>
    <row r="34" spans="1:1">
      <c r="A34" s="37" t="s">
        <v>6725</v>
      </c>
    </row>
    <row r="35" spans="1:1">
      <c r="A35" s="37"/>
    </row>
    <row r="36" spans="1:1">
      <c r="A36" s="37" t="s">
        <v>6726</v>
      </c>
    </row>
    <row r="37" spans="1:1">
      <c r="A37" s="37"/>
    </row>
    <row r="38" spans="1:1">
      <c r="A38" s="37" t="s">
        <v>5704</v>
      </c>
    </row>
    <row r="39" spans="1:1">
      <c r="A39" s="37"/>
    </row>
    <row r="40" spans="1:1">
      <c r="A40" s="37" t="s">
        <v>6727</v>
      </c>
    </row>
    <row r="41" spans="1:1">
      <c r="A41" s="37"/>
    </row>
    <row r="42" spans="1:1">
      <c r="A42" s="37" t="s">
        <v>6728</v>
      </c>
    </row>
    <row r="43" spans="1:1">
      <c r="A43" s="37"/>
    </row>
    <row r="44" spans="1:1">
      <c r="A44" s="37" t="s">
        <v>6729</v>
      </c>
    </row>
    <row r="45" spans="1:1">
      <c r="A45" s="37"/>
    </row>
    <row r="46" spans="1:1">
      <c r="A46" s="37" t="s">
        <v>6730</v>
      </c>
    </row>
    <row r="47" spans="1:1">
      <c r="A47" s="37"/>
    </row>
    <row r="48" spans="1:1">
      <c r="A48" s="37" t="s">
        <v>6731</v>
      </c>
    </row>
    <row r="49" spans="1:1">
      <c r="A49" s="37"/>
    </row>
    <row r="50" spans="1:1">
      <c r="A50" s="37" t="s">
        <v>65</v>
      </c>
    </row>
    <row r="51" spans="1:1">
      <c r="A51" s="37" t="s">
        <v>6732</v>
      </c>
    </row>
    <row r="52" spans="1:1">
      <c r="A52" s="37"/>
    </row>
    <row r="53" spans="1:1">
      <c r="A53" s="37" t="s">
        <v>65</v>
      </c>
    </row>
    <row r="54" spans="1:1">
      <c r="A54" s="37" t="s">
        <v>6733</v>
      </c>
    </row>
    <row r="55" spans="1:1">
      <c r="A55" s="37"/>
    </row>
    <row r="56" spans="1:1">
      <c r="A56" s="37" t="s">
        <v>6734</v>
      </c>
    </row>
    <row r="57" spans="1:1">
      <c r="A57" s="37"/>
    </row>
    <row r="58" spans="1:1">
      <c r="A58" s="37" t="s">
        <v>6735</v>
      </c>
    </row>
    <row r="59" spans="1:1">
      <c r="A59" s="37"/>
    </row>
    <row r="60" spans="1:1">
      <c r="A60" s="37" t="s">
        <v>6736</v>
      </c>
    </row>
    <row r="61" spans="1:1">
      <c r="A61" s="37"/>
    </row>
    <row r="62" spans="1:1">
      <c r="A62" s="37" t="s">
        <v>6737</v>
      </c>
    </row>
    <row r="63" spans="1:1">
      <c r="A63" s="37"/>
    </row>
    <row r="64" spans="1:1">
      <c r="A64" s="37" t="s">
        <v>65</v>
      </c>
    </row>
    <row r="65" spans="1:1">
      <c r="A65" s="37" t="s">
        <v>6738</v>
      </c>
    </row>
    <row r="66" spans="1:1">
      <c r="A66" s="37"/>
    </row>
    <row r="67" spans="1:1">
      <c r="A67" s="37"/>
    </row>
    <row r="68" spans="1:1">
      <c r="A68" s="37" t="s">
        <v>6739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 t="s">
        <v>65</v>
      </c>
    </row>
    <row r="75" spans="1:1">
      <c r="A75" s="37" t="s">
        <v>6740</v>
      </c>
    </row>
    <row r="76" spans="1:1">
      <c r="A76" s="37"/>
    </row>
    <row r="77" spans="1:1">
      <c r="A77" s="37" t="s">
        <v>6741</v>
      </c>
    </row>
    <row r="78" spans="1:1">
      <c r="A78" s="37"/>
    </row>
    <row r="79" spans="1:1">
      <c r="A79" s="37" t="s">
        <v>6742</v>
      </c>
    </row>
    <row r="80" spans="1:1">
      <c r="A80" s="37"/>
    </row>
    <row r="81" spans="1:1">
      <c r="A81" s="37" t="s">
        <v>6492</v>
      </c>
    </row>
    <row r="82" spans="1:1">
      <c r="A82" s="37"/>
    </row>
    <row r="83" spans="1:1">
      <c r="A83" s="37" t="s">
        <v>6743</v>
      </c>
    </row>
    <row r="84" spans="1:1">
      <c r="A84" s="37"/>
    </row>
    <row r="85" spans="1:1">
      <c r="A85" s="37" t="s">
        <v>6744</v>
      </c>
    </row>
    <row r="86" spans="1:1">
      <c r="A86" s="37"/>
    </row>
    <row r="87" spans="1:1">
      <c r="A87" s="37" t="s">
        <v>6745</v>
      </c>
    </row>
    <row r="88" spans="1:1">
      <c r="A88" s="37"/>
    </row>
    <row r="89" spans="1:1">
      <c r="A89" s="37" t="s">
        <v>6746</v>
      </c>
    </row>
    <row r="90" spans="1:1">
      <c r="A90" s="37"/>
    </row>
    <row r="91" spans="1:1">
      <c r="A91" s="37" t="s">
        <v>6747</v>
      </c>
    </row>
    <row r="92" spans="1:1">
      <c r="A92" s="37"/>
    </row>
    <row r="93" spans="1:1">
      <c r="A93" s="37" t="s">
        <v>6748</v>
      </c>
    </row>
    <row r="94" spans="1:1">
      <c r="A94" s="37"/>
    </row>
    <row r="95" spans="1:1">
      <c r="A95" s="37" t="s">
        <v>6749</v>
      </c>
    </row>
    <row r="96" spans="1:1">
      <c r="A96" s="37"/>
    </row>
    <row r="97" spans="1:1">
      <c r="A97" s="37" t="s">
        <v>6750</v>
      </c>
    </row>
    <row r="98" spans="1:1">
      <c r="A98" s="37"/>
    </row>
    <row r="99" spans="1:1">
      <c r="A99" s="37" t="s">
        <v>65</v>
      </c>
    </row>
    <row r="100" spans="1:1">
      <c r="A100" s="37" t="s">
        <v>6751</v>
      </c>
    </row>
    <row r="101" spans="1:1">
      <c r="A101" s="37"/>
    </row>
    <row r="102" spans="1:1">
      <c r="A102" s="37" t="s">
        <v>65</v>
      </c>
    </row>
    <row r="103" spans="1:1">
      <c r="A103" s="37" t="s">
        <v>6752</v>
      </c>
    </row>
    <row r="104" spans="1:1">
      <c r="A104" s="37"/>
    </row>
    <row r="105" spans="1:1">
      <c r="A105" s="37" t="s">
        <v>6753</v>
      </c>
    </row>
    <row r="106" spans="1:1">
      <c r="A106" s="37"/>
    </row>
    <row r="107" spans="1:1">
      <c r="A107" s="37" t="s">
        <v>6754</v>
      </c>
    </row>
    <row r="108" spans="1:1">
      <c r="A108" s="37"/>
    </row>
    <row r="109" spans="1:1">
      <c r="A109" s="37" t="s">
        <v>6755</v>
      </c>
    </row>
    <row r="110" spans="1:1">
      <c r="A110" s="37"/>
    </row>
    <row r="111" spans="1:1">
      <c r="A111" s="37" t="s">
        <v>65</v>
      </c>
    </row>
    <row r="112" spans="1:1">
      <c r="A112" s="37" t="s">
        <v>6756</v>
      </c>
    </row>
    <row r="113" spans="1:1">
      <c r="A113" s="37"/>
    </row>
    <row r="114" spans="1:1">
      <c r="A114" s="37" t="s">
        <v>65</v>
      </c>
    </row>
    <row r="115" spans="1:1">
      <c r="A115" s="37" t="s">
        <v>6757</v>
      </c>
    </row>
    <row r="116" spans="1:1">
      <c r="A116" s="37"/>
    </row>
    <row r="117" spans="1:1">
      <c r="A117" s="37" t="s">
        <v>65</v>
      </c>
    </row>
    <row r="118" spans="1:1">
      <c r="A118" s="37" t="s">
        <v>6758</v>
      </c>
    </row>
    <row r="119" spans="1:1">
      <c r="A119" s="37"/>
    </row>
    <row r="120" spans="1:1">
      <c r="A120" s="37" t="s">
        <v>65</v>
      </c>
    </row>
    <row r="121" spans="1:1">
      <c r="A121" s="37" t="s">
        <v>6759</v>
      </c>
    </row>
    <row r="122" spans="1:1">
      <c r="A122" s="37"/>
    </row>
    <row r="123" spans="1:1">
      <c r="A123" s="37" t="s">
        <v>6760</v>
      </c>
    </row>
    <row r="124" spans="1:1">
      <c r="A124" s="37"/>
    </row>
    <row r="125" spans="1:1">
      <c r="A125" s="37" t="s">
        <v>6761</v>
      </c>
    </row>
    <row r="126" spans="1:1">
      <c r="A126" s="37"/>
    </row>
    <row r="127" spans="1:1">
      <c r="A127" s="37" t="s">
        <v>6762</v>
      </c>
    </row>
    <row r="128" spans="1:1">
      <c r="A128" s="37"/>
    </row>
    <row r="129" spans="1:1">
      <c r="A129" s="37" t="s">
        <v>6763</v>
      </c>
    </row>
    <row r="130" spans="1:1">
      <c r="A130" s="37"/>
    </row>
    <row r="131" spans="1:1">
      <c r="A131" s="37" t="s">
        <v>6764</v>
      </c>
    </row>
    <row r="132" spans="1:1">
      <c r="A132" s="37"/>
    </row>
    <row r="133" spans="1:1">
      <c r="A133" s="37"/>
    </row>
    <row r="134" spans="1:1">
      <c r="A134" s="37" t="s">
        <v>6765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6766</v>
      </c>
    </row>
    <row r="141" spans="1:1">
      <c r="A141" s="37"/>
    </row>
    <row r="142" spans="1:1">
      <c r="A142" s="37" t="s">
        <v>6767</v>
      </c>
    </row>
    <row r="143" spans="1:1">
      <c r="A143" s="37"/>
    </row>
    <row r="144" spans="1:1">
      <c r="A144" s="37" t="s">
        <v>6768</v>
      </c>
    </row>
    <row r="145" spans="1:1">
      <c r="A145" s="37"/>
    </row>
    <row r="146" spans="1:1">
      <c r="A146" s="37" t="s">
        <v>6769</v>
      </c>
    </row>
    <row r="147" spans="1:1">
      <c r="A147" s="37"/>
    </row>
    <row r="148" spans="1:1">
      <c r="A148" s="37" t="s">
        <v>6770</v>
      </c>
    </row>
    <row r="149" spans="1:1">
      <c r="A149" s="37"/>
    </row>
    <row r="150" spans="1:1">
      <c r="A150" s="37" t="s">
        <v>6771</v>
      </c>
    </row>
    <row r="151" spans="1:1">
      <c r="A151" s="37"/>
    </row>
    <row r="152" spans="1:1">
      <c r="A152" s="37" t="s">
        <v>6772</v>
      </c>
    </row>
    <row r="153" spans="1:1">
      <c r="A153" s="37"/>
    </row>
    <row r="154" spans="1:1">
      <c r="A154" s="37" t="s">
        <v>6773</v>
      </c>
    </row>
    <row r="155" spans="1:1">
      <c r="A155" s="37"/>
    </row>
    <row r="156" spans="1:1">
      <c r="A156" s="37" t="s">
        <v>6774</v>
      </c>
    </row>
    <row r="157" spans="1:1">
      <c r="A157" s="37"/>
    </row>
    <row r="158" spans="1:1">
      <c r="A158" s="37" t="s">
        <v>6775</v>
      </c>
    </row>
    <row r="159" spans="1:1">
      <c r="A159" s="37"/>
    </row>
    <row r="160" spans="1:1">
      <c r="A160" s="37" t="s">
        <v>6776</v>
      </c>
    </row>
    <row r="161" spans="1:1">
      <c r="A161" s="37"/>
    </row>
    <row r="162" spans="1:1">
      <c r="A162" s="37" t="s">
        <v>6777</v>
      </c>
    </row>
    <row r="163" spans="1:1">
      <c r="A163" s="37"/>
    </row>
    <row r="164" spans="1:1">
      <c r="A164" s="37" t="s">
        <v>6778</v>
      </c>
    </row>
    <row r="165" spans="1:1">
      <c r="A165" s="37"/>
    </row>
    <row r="166" spans="1:1">
      <c r="A166" s="37" t="s">
        <v>6779</v>
      </c>
    </row>
    <row r="167" spans="1:1">
      <c r="A167" s="37"/>
    </row>
    <row r="168" spans="1:1">
      <c r="A168" s="37" t="s">
        <v>6780</v>
      </c>
    </row>
    <row r="169" spans="1:1">
      <c r="A169" s="37"/>
    </row>
    <row r="170" spans="1:1">
      <c r="A170" s="37" t="s">
        <v>6781</v>
      </c>
    </row>
    <row r="171" spans="1:1">
      <c r="A171" s="37"/>
    </row>
    <row r="172" spans="1:1">
      <c r="A172" s="37" t="s">
        <v>65</v>
      </c>
    </row>
    <row r="173" spans="1:1">
      <c r="A173" s="37" t="s">
        <v>6782</v>
      </c>
    </row>
    <row r="174" spans="1:1">
      <c r="A174" s="37"/>
    </row>
    <row r="175" spans="1:1">
      <c r="A175" s="37" t="s">
        <v>65</v>
      </c>
    </row>
    <row r="176" spans="1:1">
      <c r="A176" s="37" t="s">
        <v>6783</v>
      </c>
    </row>
    <row r="177" spans="1:1">
      <c r="A177" s="37"/>
    </row>
    <row r="178" spans="1:1">
      <c r="A178" s="37" t="s">
        <v>6784</v>
      </c>
    </row>
    <row r="179" spans="1:1">
      <c r="A179" s="37"/>
    </row>
    <row r="180" spans="1:1">
      <c r="A180" s="37" t="s">
        <v>6785</v>
      </c>
    </row>
    <row r="181" spans="1:1">
      <c r="A181" s="37"/>
    </row>
    <row r="182" spans="1:1">
      <c r="A182" s="37" t="s">
        <v>6786</v>
      </c>
    </row>
    <row r="183" spans="1:1">
      <c r="A183" s="37"/>
    </row>
    <row r="184" spans="1:1">
      <c r="A184" s="37" t="s">
        <v>6787</v>
      </c>
    </row>
    <row r="185" spans="1:1">
      <c r="A185" s="37"/>
    </row>
    <row r="186" spans="1:1">
      <c r="A186" s="37" t="s">
        <v>6788</v>
      </c>
    </row>
    <row r="187" spans="1:1">
      <c r="A187" s="37"/>
    </row>
    <row r="188" spans="1:1">
      <c r="A188" s="37" t="s">
        <v>6789</v>
      </c>
    </row>
    <row r="189" spans="1:1">
      <c r="A189" s="37"/>
    </row>
    <row r="190" spans="1:1">
      <c r="A190" s="37" t="s">
        <v>6790</v>
      </c>
    </row>
    <row r="191" spans="1:1">
      <c r="A191" s="37"/>
    </row>
    <row r="192" spans="1:1">
      <c r="A192" s="37" t="s">
        <v>65</v>
      </c>
    </row>
    <row r="193" spans="1:1">
      <c r="A193" s="37" t="s">
        <v>6791</v>
      </c>
    </row>
    <row r="194" spans="1:1">
      <c r="A194" s="37"/>
    </row>
    <row r="195" spans="1:1">
      <c r="A195" s="37" t="s">
        <v>65</v>
      </c>
    </row>
    <row r="196" spans="1:1">
      <c r="A196" s="37" t="s">
        <v>6792</v>
      </c>
    </row>
    <row r="197" spans="1:1">
      <c r="A197" s="37"/>
    </row>
    <row r="198" spans="1:1">
      <c r="A198" s="37" t="s">
        <v>6793</v>
      </c>
    </row>
    <row r="199" spans="1:1">
      <c r="A199" s="37"/>
    </row>
    <row r="200" spans="1:1">
      <c r="A200" s="37" t="s">
        <v>6794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6795</v>
      </c>
    </row>
    <row r="208" spans="1:1">
      <c r="A208" s="37"/>
    </row>
    <row r="209" spans="1:1">
      <c r="A209" s="37" t="s">
        <v>6796</v>
      </c>
    </row>
    <row r="210" spans="1:1">
      <c r="A210" s="37"/>
    </row>
    <row r="211" spans="1:1">
      <c r="A211" s="37" t="s">
        <v>6797</v>
      </c>
    </row>
    <row r="212" spans="1:1">
      <c r="A212" s="37"/>
    </row>
    <row r="213" spans="1:1">
      <c r="A213" s="37" t="s">
        <v>6798</v>
      </c>
    </row>
    <row r="214" spans="1:1">
      <c r="A214" s="37"/>
    </row>
    <row r="215" spans="1:1">
      <c r="A215" s="37" t="s">
        <v>6799</v>
      </c>
    </row>
    <row r="216" spans="1:1">
      <c r="A216" s="37"/>
    </row>
    <row r="217" spans="1:1">
      <c r="A217" s="37" t="s">
        <v>6800</v>
      </c>
    </row>
    <row r="218" spans="1:1">
      <c r="A218" s="37"/>
    </row>
    <row r="219" spans="1:1">
      <c r="A219" s="37" t="s">
        <v>6801</v>
      </c>
    </row>
    <row r="220" spans="1:1">
      <c r="A220" s="37"/>
    </row>
    <row r="221" spans="1:1">
      <c r="A221" s="37" t="s">
        <v>6802</v>
      </c>
    </row>
    <row r="222" spans="1:1">
      <c r="A222" s="37"/>
    </row>
    <row r="223" spans="1:1">
      <c r="A223" s="37" t="s">
        <v>6803</v>
      </c>
    </row>
    <row r="224" spans="1:1">
      <c r="A224" s="37"/>
    </row>
    <row r="225" spans="1:1">
      <c r="A225" s="37" t="s">
        <v>6804</v>
      </c>
    </row>
    <row r="226" spans="1:1">
      <c r="A226" s="37"/>
    </row>
    <row r="227" spans="1:1">
      <c r="A227" s="37" t="s">
        <v>6805</v>
      </c>
    </row>
    <row r="228" spans="1:1">
      <c r="A228" s="37"/>
    </row>
    <row r="229" spans="1:1">
      <c r="A229" s="37" t="s">
        <v>6806</v>
      </c>
    </row>
    <row r="230" spans="1:1">
      <c r="A230" s="37"/>
    </row>
    <row r="231" spans="1:1">
      <c r="A231" s="37" t="s">
        <v>6807</v>
      </c>
    </row>
    <row r="232" spans="1:1">
      <c r="A232" s="37"/>
    </row>
    <row r="233" spans="1:1">
      <c r="A233" s="37" t="s">
        <v>6808</v>
      </c>
    </row>
    <row r="234" spans="1:1">
      <c r="A234" s="37"/>
    </row>
    <row r="235" spans="1:1">
      <c r="A235" s="37" t="s">
        <v>6809</v>
      </c>
    </row>
    <row r="236" spans="1:1">
      <c r="A236" s="37"/>
    </row>
    <row r="237" spans="1:1">
      <c r="A237" s="37" t="s">
        <v>6810</v>
      </c>
    </row>
    <row r="238" spans="1:1">
      <c r="A238" s="37"/>
    </row>
    <row r="239" spans="1:1">
      <c r="A239" s="37" t="s">
        <v>6811</v>
      </c>
    </row>
    <row r="240" spans="1:1">
      <c r="A240" s="37"/>
    </row>
    <row r="241" spans="1:1">
      <c r="A241" s="37" t="s">
        <v>6812</v>
      </c>
    </row>
    <row r="242" spans="1:1">
      <c r="A242" s="37"/>
    </row>
    <row r="243" spans="1:1">
      <c r="A243" s="37" t="s">
        <v>6813</v>
      </c>
    </row>
    <row r="244" spans="1:1">
      <c r="A244" s="37"/>
    </row>
    <row r="245" spans="1:1">
      <c r="A245" s="37" t="s">
        <v>6814</v>
      </c>
    </row>
    <row r="246" spans="1:1">
      <c r="A246" s="37"/>
    </row>
    <row r="247" spans="1:1">
      <c r="A247" s="37" t="s">
        <v>6815</v>
      </c>
    </row>
    <row r="248" spans="1:1">
      <c r="A248" s="37"/>
    </row>
    <row r="249" spans="1:1">
      <c r="A249" s="37" t="s">
        <v>65</v>
      </c>
    </row>
    <row r="250" spans="1:1">
      <c r="A250" s="37" t="s">
        <v>6816</v>
      </c>
    </row>
    <row r="251" spans="1:1">
      <c r="A251" s="37"/>
    </row>
    <row r="252" spans="1:1">
      <c r="A252" s="37" t="s">
        <v>65</v>
      </c>
    </row>
    <row r="253" spans="1:1">
      <c r="A253" s="37" t="s">
        <v>6817</v>
      </c>
    </row>
    <row r="254" spans="1:1">
      <c r="A254" s="37"/>
    </row>
    <row r="255" spans="1:1">
      <c r="A255" s="37" t="s">
        <v>65</v>
      </c>
    </row>
    <row r="256" spans="1:1">
      <c r="A256" s="37" t="s">
        <v>6818</v>
      </c>
    </row>
    <row r="257" spans="1:1">
      <c r="A257" s="37"/>
    </row>
    <row r="258" spans="1:1">
      <c r="A258" s="37" t="s">
        <v>65</v>
      </c>
    </row>
    <row r="259" spans="1:1">
      <c r="A259" s="37" t="s">
        <v>6819</v>
      </c>
    </row>
    <row r="260" spans="1:1">
      <c r="A260" s="37"/>
    </row>
    <row r="261" spans="1:1">
      <c r="A261" s="37" t="s">
        <v>6820</v>
      </c>
    </row>
    <row r="262" spans="1:1">
      <c r="A262" s="37"/>
    </row>
    <row r="263" spans="1:1">
      <c r="A263" s="37" t="s">
        <v>6821</v>
      </c>
    </row>
    <row r="264" spans="1:1">
      <c r="A264" s="37"/>
    </row>
    <row r="265" spans="1:1">
      <c r="A265" s="37"/>
    </row>
    <row r="266" spans="1:1">
      <c r="A266" s="37" t="s">
        <v>6822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6823</v>
      </c>
    </row>
    <row r="273" spans="1:1">
      <c r="A273" s="37"/>
    </row>
    <row r="274" spans="1:1">
      <c r="A274" s="37" t="s">
        <v>6824</v>
      </c>
    </row>
    <row r="275" spans="1:1">
      <c r="A275" s="37"/>
    </row>
    <row r="276" spans="1:1">
      <c r="A276" s="37" t="s">
        <v>6825</v>
      </c>
    </row>
    <row r="277" spans="1:1">
      <c r="A277" s="37"/>
    </row>
    <row r="278" spans="1:1">
      <c r="A278" s="37" t="s">
        <v>6826</v>
      </c>
    </row>
    <row r="279" spans="1:1">
      <c r="A279" s="37"/>
    </row>
    <row r="280" spans="1:1">
      <c r="A280" s="37" t="s">
        <v>6827</v>
      </c>
    </row>
    <row r="281" spans="1:1">
      <c r="A281" s="37"/>
    </row>
    <row r="282" spans="1:1">
      <c r="A282" s="37" t="s">
        <v>6828</v>
      </c>
    </row>
    <row r="283" spans="1:1">
      <c r="A283" s="37"/>
    </row>
    <row r="284" spans="1:1">
      <c r="A284" s="37" t="s">
        <v>6829</v>
      </c>
    </row>
    <row r="285" spans="1:1">
      <c r="A285" s="37"/>
    </row>
    <row r="286" spans="1:1">
      <c r="A286" s="37" t="s">
        <v>6830</v>
      </c>
    </row>
    <row r="287" spans="1:1">
      <c r="A287" s="37"/>
    </row>
    <row r="288" spans="1:1">
      <c r="A288" s="37" t="s">
        <v>6831</v>
      </c>
    </row>
    <row r="289" spans="1:1">
      <c r="A289" s="37"/>
    </row>
    <row r="290" spans="1:1">
      <c r="A290" s="37" t="s">
        <v>6832</v>
      </c>
    </row>
    <row r="291" spans="1:1">
      <c r="A291" s="37"/>
    </row>
    <row r="292" spans="1:1">
      <c r="A292" s="37" t="s">
        <v>6833</v>
      </c>
    </row>
    <row r="293" spans="1:1">
      <c r="A293" s="37"/>
    </row>
    <row r="294" spans="1:1">
      <c r="A294" s="37" t="s">
        <v>6834</v>
      </c>
    </row>
    <row r="295" spans="1:1">
      <c r="A295" s="37"/>
    </row>
    <row r="296" spans="1:1">
      <c r="A296" s="37" t="s">
        <v>6835</v>
      </c>
    </row>
    <row r="297" spans="1:1">
      <c r="A297" s="37"/>
    </row>
    <row r="298" spans="1:1">
      <c r="A298" s="37" t="s">
        <v>6836</v>
      </c>
    </row>
    <row r="299" spans="1:1">
      <c r="A299" s="37"/>
    </row>
    <row r="300" spans="1:1">
      <c r="A300" s="37" t="s">
        <v>6837</v>
      </c>
    </row>
    <row r="301" spans="1:1">
      <c r="A301" s="37"/>
    </row>
    <row r="302" spans="1:1">
      <c r="A302" s="37" t="s">
        <v>6838</v>
      </c>
    </row>
    <row r="303" spans="1:1">
      <c r="A303" s="37"/>
    </row>
    <row r="304" spans="1:1">
      <c r="A304" s="37" t="s">
        <v>6839</v>
      </c>
    </row>
    <row r="305" spans="1:1">
      <c r="A305" s="37"/>
    </row>
    <row r="306" spans="1:1">
      <c r="A306" s="37" t="s">
        <v>6840</v>
      </c>
    </row>
    <row r="307" spans="1:1">
      <c r="A307" s="37"/>
    </row>
    <row r="308" spans="1:1">
      <c r="A308" s="37" t="s">
        <v>6841</v>
      </c>
    </row>
    <row r="309" spans="1:1">
      <c r="A309" s="37"/>
    </row>
    <row r="310" spans="1:1">
      <c r="A310" s="37" t="s">
        <v>6842</v>
      </c>
    </row>
    <row r="311" spans="1:1">
      <c r="A311" s="37"/>
    </row>
    <row r="312" spans="1:1">
      <c r="A312" s="37" t="s">
        <v>6843</v>
      </c>
    </row>
    <row r="313" spans="1:1">
      <c r="A313" s="37"/>
    </row>
    <row r="314" spans="1:1">
      <c r="A314" s="37" t="s">
        <v>6844</v>
      </c>
    </row>
    <row r="315" spans="1:1">
      <c r="A315" s="37"/>
    </row>
    <row r="316" spans="1:1">
      <c r="A316" s="37" t="s">
        <v>6845</v>
      </c>
    </row>
    <row r="317" spans="1:1">
      <c r="A317" s="37"/>
    </row>
    <row r="318" spans="1:1">
      <c r="A318" s="37" t="s">
        <v>6846</v>
      </c>
    </row>
    <row r="319" spans="1:1">
      <c r="A319" s="37"/>
    </row>
    <row r="320" spans="1:1">
      <c r="A320" s="37" t="s">
        <v>6847</v>
      </c>
    </row>
    <row r="321" spans="1:1">
      <c r="A321" s="37"/>
    </row>
    <row r="322" spans="1:1">
      <c r="A322" s="37" t="s">
        <v>6848</v>
      </c>
    </row>
    <row r="323" spans="1:1">
      <c r="A323" s="37"/>
    </row>
    <row r="324" spans="1:1">
      <c r="A324" s="37" t="s">
        <v>6849</v>
      </c>
    </row>
    <row r="325" spans="1:1">
      <c r="A325" s="37"/>
    </row>
    <row r="326" spans="1:1">
      <c r="A326" s="37" t="s">
        <v>6850</v>
      </c>
    </row>
    <row r="327" spans="1:1">
      <c r="A327" s="37"/>
    </row>
    <row r="328" spans="1:1">
      <c r="A328" s="37" t="s">
        <v>6851</v>
      </c>
    </row>
    <row r="329" spans="1:1">
      <c r="A329" s="37"/>
    </row>
    <row r="330" spans="1:1">
      <c r="A330" s="37" t="s">
        <v>6852</v>
      </c>
    </row>
    <row r="331" spans="1:1">
      <c r="A331" s="37"/>
    </row>
    <row r="332" spans="1:1">
      <c r="A332" s="37" t="s">
        <v>6853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6854</v>
      </c>
    </row>
    <row r="340" spans="1:1">
      <c r="A340" s="37"/>
    </row>
    <row r="341" spans="1:1">
      <c r="A341" s="37" t="s">
        <v>6855</v>
      </c>
    </row>
    <row r="342" spans="1:1">
      <c r="A342" s="37"/>
    </row>
    <row r="343" spans="1:1">
      <c r="A343" s="37" t="s">
        <v>6856</v>
      </c>
    </row>
    <row r="344" spans="1:1">
      <c r="A344" s="37"/>
    </row>
    <row r="345" spans="1:1">
      <c r="A345" s="37" t="s">
        <v>6857</v>
      </c>
    </row>
    <row r="346" spans="1:1">
      <c r="A346" s="37"/>
    </row>
    <row r="347" spans="1:1">
      <c r="A347" s="37" t="s">
        <v>65</v>
      </c>
    </row>
    <row r="348" spans="1:1">
      <c r="A348" s="37" t="s">
        <v>6858</v>
      </c>
    </row>
    <row r="349" spans="1:1">
      <c r="A349" s="37"/>
    </row>
    <row r="350" spans="1:1">
      <c r="A350" s="37" t="s">
        <v>65</v>
      </c>
    </row>
    <row r="351" spans="1:1">
      <c r="A351" s="37" t="s">
        <v>6859</v>
      </c>
    </row>
    <row r="352" spans="1:1">
      <c r="A352" s="37"/>
    </row>
    <row r="353" spans="1:1">
      <c r="A353" s="37" t="s">
        <v>6860</v>
      </c>
    </row>
    <row r="354" spans="1:1">
      <c r="A354" s="37"/>
    </row>
    <row r="355" spans="1:1">
      <c r="A355" s="37" t="s">
        <v>65</v>
      </c>
    </row>
    <row r="356" spans="1:1">
      <c r="A356" s="37" t="s">
        <v>6861</v>
      </c>
    </row>
    <row r="357" spans="1:1">
      <c r="A357" s="37"/>
    </row>
    <row r="358" spans="1:1">
      <c r="A358" s="37" t="s">
        <v>65</v>
      </c>
    </row>
    <row r="359" spans="1:1">
      <c r="A359" s="37" t="s">
        <v>6862</v>
      </c>
    </row>
    <row r="360" spans="1:1">
      <c r="A360" s="37"/>
    </row>
    <row r="361" spans="1:1">
      <c r="A361" s="37" t="s">
        <v>65</v>
      </c>
    </row>
    <row r="362" spans="1:1">
      <c r="A362" s="37" t="s">
        <v>6863</v>
      </c>
    </row>
    <row r="363" spans="1:1">
      <c r="A363" s="37"/>
    </row>
    <row r="364" spans="1:1">
      <c r="A364" s="37" t="s">
        <v>65</v>
      </c>
    </row>
    <row r="365" spans="1:1">
      <c r="A365" s="37" t="s">
        <v>6864</v>
      </c>
    </row>
    <row r="366" spans="1:1">
      <c r="A366" s="37"/>
    </row>
    <row r="367" spans="1:1">
      <c r="A367" s="37" t="s">
        <v>6865</v>
      </c>
    </row>
    <row r="368" spans="1:1">
      <c r="A368" s="37"/>
    </row>
    <row r="369" spans="1:1">
      <c r="A369" s="37" t="s">
        <v>6866</v>
      </c>
    </row>
    <row r="370" spans="1:1">
      <c r="A370" s="37"/>
    </row>
    <row r="371" spans="1:1">
      <c r="A371" s="37" t="s">
        <v>6867</v>
      </c>
    </row>
    <row r="372" spans="1:1">
      <c r="A372" s="37"/>
    </row>
    <row r="373" spans="1:1">
      <c r="A373" s="37" t="s">
        <v>65</v>
      </c>
    </row>
    <row r="374" spans="1:1">
      <c r="A374" s="37" t="s">
        <v>6868</v>
      </c>
    </row>
    <row r="375" spans="1:1">
      <c r="A375" s="37"/>
    </row>
    <row r="376" spans="1:1">
      <c r="A376" s="37" t="s">
        <v>65</v>
      </c>
    </row>
    <row r="377" spans="1:1">
      <c r="A377" s="37" t="s">
        <v>6869</v>
      </c>
    </row>
    <row r="378" spans="1:1">
      <c r="A378" s="37"/>
    </row>
    <row r="379" spans="1:1">
      <c r="A379" s="37" t="s">
        <v>65</v>
      </c>
    </row>
    <row r="380" spans="1:1">
      <c r="A380" s="37" t="s">
        <v>6870</v>
      </c>
    </row>
    <row r="381" spans="1:1">
      <c r="A381" s="37"/>
    </row>
    <row r="382" spans="1:1">
      <c r="A382" s="37" t="s">
        <v>65</v>
      </c>
    </row>
    <row r="383" spans="1:1">
      <c r="A383" s="37" t="s">
        <v>6871</v>
      </c>
    </row>
    <row r="384" spans="1:1">
      <c r="A384" s="37"/>
    </row>
    <row r="385" spans="1:1">
      <c r="A385" s="37" t="s">
        <v>65</v>
      </c>
    </row>
    <row r="386" spans="1:1">
      <c r="A386" s="37" t="s">
        <v>6872</v>
      </c>
    </row>
    <row r="387" spans="1:1">
      <c r="A387" s="37"/>
    </row>
    <row r="388" spans="1:1">
      <c r="A388" s="37" t="s">
        <v>65</v>
      </c>
    </row>
    <row r="389" spans="1:1">
      <c r="A389" s="37" t="s">
        <v>6873</v>
      </c>
    </row>
    <row r="390" spans="1:1">
      <c r="A390" s="37"/>
    </row>
    <row r="391" spans="1:1">
      <c r="A391" s="37" t="s">
        <v>6874</v>
      </c>
    </row>
    <row r="392" spans="1:1">
      <c r="A392" s="37"/>
    </row>
    <row r="393" spans="1:1">
      <c r="A393" s="37" t="s">
        <v>6875</v>
      </c>
    </row>
    <row r="394" spans="1:1">
      <c r="A394" s="37"/>
    </row>
    <row r="395" spans="1:1">
      <c r="A395" s="37" t="s">
        <v>65</v>
      </c>
    </row>
    <row r="396" spans="1:1">
      <c r="A396" s="37" t="s">
        <v>6876</v>
      </c>
    </row>
    <row r="397" spans="1:1">
      <c r="A397" s="37"/>
    </row>
    <row r="398" spans="1:1">
      <c r="A398" s="37" t="s">
        <v>6877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/>
    </row>
    <row r="405" spans="1:1">
      <c r="A405" s="37" t="s">
        <v>65</v>
      </c>
    </row>
    <row r="406" spans="1:1">
      <c r="A406" s="37" t="s">
        <v>6878</v>
      </c>
    </row>
    <row r="407" spans="1:1">
      <c r="A407" s="37"/>
    </row>
    <row r="408" spans="1:1">
      <c r="A408" s="37" t="s">
        <v>6879</v>
      </c>
    </row>
    <row r="409" spans="1:1">
      <c r="A409" s="37"/>
    </row>
    <row r="410" spans="1:1">
      <c r="A410" s="37" t="s">
        <v>65</v>
      </c>
    </row>
    <row r="411" spans="1:1">
      <c r="A411" s="37" t="s">
        <v>6880</v>
      </c>
    </row>
    <row r="412" spans="1:1">
      <c r="A412" s="37"/>
    </row>
    <row r="413" spans="1:1">
      <c r="A413" s="37" t="s">
        <v>65</v>
      </c>
    </row>
    <row r="414" spans="1:1">
      <c r="A414" s="37" t="s">
        <v>6881</v>
      </c>
    </row>
    <row r="415" spans="1:1">
      <c r="A415" s="37"/>
    </row>
    <row r="416" spans="1:1">
      <c r="A416" s="37" t="s">
        <v>6882</v>
      </c>
    </row>
    <row r="417" spans="1:1">
      <c r="A417" s="37"/>
    </row>
    <row r="418" spans="1:1">
      <c r="A418" s="37" t="s">
        <v>65</v>
      </c>
    </row>
    <row r="419" spans="1:1">
      <c r="A419" s="37" t="s">
        <v>6883</v>
      </c>
    </row>
    <row r="420" spans="1:1">
      <c r="A420" s="37"/>
    </row>
    <row r="421" spans="1:1">
      <c r="A421" s="37" t="s">
        <v>65</v>
      </c>
    </row>
    <row r="422" spans="1:1">
      <c r="A422" s="37" t="s">
        <v>6884</v>
      </c>
    </row>
    <row r="423" spans="1:1">
      <c r="A423" s="37"/>
    </row>
    <row r="424" spans="1:1">
      <c r="A424" s="37" t="s">
        <v>6885</v>
      </c>
    </row>
    <row r="425" spans="1:1">
      <c r="A425" s="37"/>
    </row>
    <row r="426" spans="1:1">
      <c r="A426" s="37" t="s">
        <v>65</v>
      </c>
    </row>
    <row r="427" spans="1:1">
      <c r="A427" s="37" t="s">
        <v>6886</v>
      </c>
    </row>
    <row r="428" spans="1:1">
      <c r="A428" s="37"/>
    </row>
    <row r="429" spans="1:1">
      <c r="A429" s="37" t="s">
        <v>65</v>
      </c>
    </row>
    <row r="430" spans="1:1">
      <c r="A430" s="37" t="s">
        <v>6887</v>
      </c>
    </row>
    <row r="431" spans="1:1">
      <c r="A431" s="37"/>
    </row>
    <row r="432" spans="1:1">
      <c r="A432" s="37" t="s">
        <v>6888</v>
      </c>
    </row>
    <row r="433" spans="1:1">
      <c r="A433" s="37"/>
    </row>
    <row r="434" spans="1:1">
      <c r="A434" s="37" t="s">
        <v>6889</v>
      </c>
    </row>
    <row r="435" spans="1:1">
      <c r="A435" s="37"/>
    </row>
    <row r="436" spans="1:1">
      <c r="A436" s="37" t="s">
        <v>65</v>
      </c>
    </row>
    <row r="437" spans="1:1">
      <c r="A437" s="37" t="s">
        <v>6890</v>
      </c>
    </row>
    <row r="438" spans="1:1">
      <c r="A438" s="37"/>
    </row>
    <row r="439" spans="1:1">
      <c r="A439" s="37" t="s">
        <v>65</v>
      </c>
    </row>
    <row r="440" spans="1:1">
      <c r="A440" s="37" t="s">
        <v>6891</v>
      </c>
    </row>
    <row r="441" spans="1:1">
      <c r="A441" s="37"/>
    </row>
    <row r="442" spans="1:1">
      <c r="A442" s="37" t="s">
        <v>6892</v>
      </c>
    </row>
    <row r="443" spans="1:1">
      <c r="A443" s="37"/>
    </row>
    <row r="444" spans="1:1">
      <c r="A444" s="37" t="s">
        <v>6893</v>
      </c>
    </row>
    <row r="445" spans="1:1">
      <c r="A445" s="37"/>
    </row>
    <row r="446" spans="1:1">
      <c r="A446" s="37" t="s">
        <v>6894</v>
      </c>
    </row>
    <row r="447" spans="1:1">
      <c r="A447" s="37"/>
    </row>
    <row r="448" spans="1:1">
      <c r="A448" s="37" t="s">
        <v>6895</v>
      </c>
    </row>
    <row r="449" spans="1:1">
      <c r="A449" s="37"/>
    </row>
    <row r="450" spans="1:1">
      <c r="A450" s="37" t="s">
        <v>6896</v>
      </c>
    </row>
    <row r="451" spans="1:1">
      <c r="A451" s="37"/>
    </row>
    <row r="452" spans="1:1">
      <c r="A452" s="37" t="s">
        <v>6897</v>
      </c>
    </row>
    <row r="453" spans="1:1">
      <c r="A453" s="37"/>
    </row>
    <row r="454" spans="1:1">
      <c r="A454" s="37" t="s">
        <v>5875</v>
      </c>
    </row>
    <row r="455" spans="1:1">
      <c r="A455" s="37"/>
    </row>
    <row r="456" spans="1:1">
      <c r="A456" s="37" t="s">
        <v>6898</v>
      </c>
    </row>
    <row r="457" spans="1:1">
      <c r="A457" s="37"/>
    </row>
    <row r="458" spans="1:1">
      <c r="A458" s="37" t="s">
        <v>6899</v>
      </c>
    </row>
    <row r="459" spans="1:1">
      <c r="A459" s="37"/>
    </row>
    <row r="460" spans="1:1">
      <c r="A460" s="37" t="s">
        <v>6900</v>
      </c>
    </row>
    <row r="461" spans="1:1">
      <c r="A461" s="37"/>
    </row>
    <row r="462" spans="1:1">
      <c r="A462" s="37" t="s">
        <v>6901</v>
      </c>
    </row>
    <row r="463" spans="1:1">
      <c r="A463" s="37"/>
    </row>
    <row r="464" spans="1:1">
      <c r="A464" s="37" t="s">
        <v>6902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5881</v>
      </c>
    </row>
    <row r="472" spans="1:1">
      <c r="A472" s="37"/>
    </row>
    <row r="473" spans="1:1">
      <c r="A473" s="37" t="s">
        <v>6903</v>
      </c>
    </row>
    <row r="474" spans="1:1">
      <c r="A474" s="37"/>
    </row>
    <row r="475" spans="1:1">
      <c r="A475" s="37" t="s">
        <v>6904</v>
      </c>
    </row>
    <row r="476" spans="1:1">
      <c r="A476" s="37"/>
    </row>
    <row r="477" spans="1:1">
      <c r="A477" s="37" t="s">
        <v>5884</v>
      </c>
    </row>
    <row r="478" spans="1:1">
      <c r="A478" s="37"/>
    </row>
    <row r="479" spans="1:1">
      <c r="A479" s="37" t="s">
        <v>6905</v>
      </c>
    </row>
    <row r="480" spans="1:1">
      <c r="A480" s="37"/>
    </row>
    <row r="481" spans="1:1">
      <c r="A481" s="37" t="s">
        <v>6906</v>
      </c>
    </row>
    <row r="482" spans="1:1">
      <c r="A482" s="37"/>
    </row>
    <row r="483" spans="1:1">
      <c r="A483" s="37" t="s">
        <v>6907</v>
      </c>
    </row>
    <row r="484" spans="1:1">
      <c r="A484" s="37"/>
    </row>
    <row r="485" spans="1:1">
      <c r="A485" s="37" t="s">
        <v>6657</v>
      </c>
    </row>
    <row r="486" spans="1:1">
      <c r="A486" s="37"/>
    </row>
    <row r="487" spans="1:1">
      <c r="A487" s="37" t="s">
        <v>6658</v>
      </c>
    </row>
    <row r="488" spans="1:1">
      <c r="A488" s="37"/>
    </row>
    <row r="489" spans="1:1">
      <c r="A489" s="37" t="s">
        <v>6908</v>
      </c>
    </row>
    <row r="490" spans="1:1">
      <c r="A490" s="37"/>
    </row>
    <row r="491" spans="1:1">
      <c r="A491" s="37" t="s">
        <v>6909</v>
      </c>
    </row>
    <row r="492" spans="1:1">
      <c r="A492" s="37"/>
    </row>
    <row r="493" spans="1:1">
      <c r="A493" s="37" t="s">
        <v>6910</v>
      </c>
    </row>
    <row r="494" spans="1:1">
      <c r="A494" s="37"/>
    </row>
    <row r="495" spans="1:1">
      <c r="A495" s="37" t="s">
        <v>6911</v>
      </c>
    </row>
    <row r="496" spans="1:1">
      <c r="A496" s="37"/>
    </row>
    <row r="497" spans="1:1">
      <c r="A497" s="37" t="s">
        <v>6912</v>
      </c>
    </row>
    <row r="498" spans="1:1">
      <c r="A498" s="37"/>
    </row>
    <row r="499" spans="1:1">
      <c r="A499" s="37" t="s">
        <v>6913</v>
      </c>
    </row>
    <row r="500" spans="1:1">
      <c r="A500" s="37"/>
    </row>
    <row r="501" spans="1:1">
      <c r="A501" s="37" t="s">
        <v>5895</v>
      </c>
    </row>
    <row r="502" spans="1:1">
      <c r="A502" s="37"/>
    </row>
    <row r="503" spans="1:1">
      <c r="A503" s="37" t="s">
        <v>6914</v>
      </c>
    </row>
    <row r="504" spans="1:1">
      <c r="A504" s="37"/>
    </row>
    <row r="505" spans="1:1">
      <c r="A505" s="37" t="s">
        <v>6915</v>
      </c>
    </row>
    <row r="506" spans="1:1">
      <c r="A506" s="37"/>
    </row>
    <row r="507" spans="1:1">
      <c r="A507" s="37" t="s">
        <v>6916</v>
      </c>
    </row>
    <row r="508" spans="1:1">
      <c r="A508" s="37"/>
    </row>
    <row r="509" spans="1:1">
      <c r="A509" s="37" t="s">
        <v>6917</v>
      </c>
    </row>
    <row r="510" spans="1:1">
      <c r="A510" s="37"/>
    </row>
    <row r="511" spans="1:1">
      <c r="A511" s="37" t="s">
        <v>65</v>
      </c>
    </row>
    <row r="512" spans="1:1">
      <c r="A512" s="37" t="s">
        <v>6918</v>
      </c>
    </row>
    <row r="513" spans="1:1">
      <c r="A513" s="37"/>
    </row>
    <row r="514" spans="1:1">
      <c r="A514" s="37" t="s">
        <v>65</v>
      </c>
    </row>
    <row r="515" spans="1:1">
      <c r="A515" s="37" t="s">
        <v>6919</v>
      </c>
    </row>
    <row r="516" spans="1:1">
      <c r="A516" s="37"/>
    </row>
    <row r="517" spans="1:1">
      <c r="A517" s="37" t="s">
        <v>6920</v>
      </c>
    </row>
    <row r="518" spans="1:1">
      <c r="A518" s="37"/>
    </row>
    <row r="519" spans="1:1">
      <c r="A519" s="37" t="s">
        <v>6921</v>
      </c>
    </row>
    <row r="520" spans="1:1">
      <c r="A520" s="37"/>
    </row>
    <row r="521" spans="1:1">
      <c r="A521" s="37" t="s">
        <v>65</v>
      </c>
    </row>
    <row r="522" spans="1:1">
      <c r="A522" s="37" t="s">
        <v>6922</v>
      </c>
    </row>
    <row r="523" spans="1:1">
      <c r="A523" s="37"/>
    </row>
    <row r="524" spans="1:1">
      <c r="A524" s="37" t="s">
        <v>65</v>
      </c>
    </row>
    <row r="525" spans="1:1">
      <c r="A525" s="37" t="s">
        <v>6923</v>
      </c>
    </row>
    <row r="526" spans="1:1">
      <c r="A526" s="37"/>
    </row>
    <row r="527" spans="1:1">
      <c r="A527" s="37" t="s">
        <v>6924</v>
      </c>
    </row>
    <row r="528" spans="1:1">
      <c r="A528" s="37"/>
    </row>
    <row r="529" spans="1:1">
      <c r="A529" s="37"/>
    </row>
    <row r="530" spans="1:1">
      <c r="A530" s="37" t="s">
        <v>6925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6926</v>
      </c>
    </row>
    <row r="537" spans="1:1">
      <c r="A537" s="37"/>
    </row>
    <row r="538" spans="1:1">
      <c r="A538" s="37" t="s">
        <v>6927</v>
      </c>
    </row>
    <row r="539" spans="1:1">
      <c r="A539" s="37"/>
    </row>
    <row r="540" spans="1:1">
      <c r="A540" s="37" t="s">
        <v>6928</v>
      </c>
    </row>
    <row r="541" spans="1:1">
      <c r="A541" s="37"/>
    </row>
    <row r="542" spans="1:1">
      <c r="A542" s="37" t="s">
        <v>6929</v>
      </c>
    </row>
    <row r="543" spans="1:1">
      <c r="A543" s="37"/>
    </row>
    <row r="544" spans="1:1">
      <c r="A544" s="37" t="s">
        <v>6930</v>
      </c>
    </row>
    <row r="545" spans="1:1">
      <c r="A545" s="37"/>
    </row>
    <row r="546" spans="1:1">
      <c r="A546" s="37" t="s">
        <v>6931</v>
      </c>
    </row>
    <row r="547" spans="1:1">
      <c r="A547" s="37"/>
    </row>
    <row r="548" spans="1:1">
      <c r="A548" s="37" t="s">
        <v>6932</v>
      </c>
    </row>
    <row r="549" spans="1:1">
      <c r="A549" s="37"/>
    </row>
    <row r="550" spans="1:1">
      <c r="A550" s="37" t="s">
        <v>65</v>
      </c>
    </row>
    <row r="551" spans="1:1">
      <c r="A551" s="37" t="s">
        <v>6933</v>
      </c>
    </row>
    <row r="552" spans="1:1">
      <c r="A552" s="37"/>
    </row>
    <row r="553" spans="1:1">
      <c r="A553" s="37" t="s">
        <v>65</v>
      </c>
    </row>
    <row r="554" spans="1:1">
      <c r="A554" s="37" t="s">
        <v>6934</v>
      </c>
    </row>
    <row r="555" spans="1:1">
      <c r="A555" s="37"/>
    </row>
    <row r="556" spans="1:1">
      <c r="A556" s="37" t="s">
        <v>6935</v>
      </c>
    </row>
    <row r="557" spans="1:1">
      <c r="A557" s="37"/>
    </row>
    <row r="558" spans="1:1">
      <c r="A558" s="37" t="s">
        <v>6936</v>
      </c>
    </row>
    <row r="559" spans="1:1">
      <c r="A559" s="37"/>
    </row>
    <row r="560" spans="1:1">
      <c r="A560" s="37" t="s">
        <v>6937</v>
      </c>
    </row>
    <row r="561" spans="1:1">
      <c r="A561" s="37"/>
    </row>
    <row r="562" spans="1:1">
      <c r="A562" s="37" t="s">
        <v>6938</v>
      </c>
    </row>
    <row r="563" spans="1:1">
      <c r="A563" s="37"/>
    </row>
    <row r="564" spans="1:1">
      <c r="A564" s="37" t="s">
        <v>65</v>
      </c>
    </row>
    <row r="565" spans="1:1">
      <c r="A565" s="37" t="s">
        <v>6939</v>
      </c>
    </row>
    <row r="566" spans="1:1">
      <c r="A566" s="37"/>
    </row>
    <row r="567" spans="1:1">
      <c r="A567" s="37" t="s">
        <v>65</v>
      </c>
    </row>
    <row r="568" spans="1:1">
      <c r="A568" s="37" t="s">
        <v>6940</v>
      </c>
    </row>
    <row r="569" spans="1:1">
      <c r="A569" s="37"/>
    </row>
    <row r="570" spans="1:1">
      <c r="A570" s="37" t="s">
        <v>65</v>
      </c>
    </row>
    <row r="571" spans="1:1">
      <c r="A571" s="37" t="s">
        <v>6941</v>
      </c>
    </row>
    <row r="572" spans="1:1">
      <c r="A572" s="37"/>
    </row>
    <row r="573" spans="1:1">
      <c r="A573" s="37" t="s">
        <v>65</v>
      </c>
    </row>
    <row r="574" spans="1:1">
      <c r="A574" s="37" t="s">
        <v>6942</v>
      </c>
    </row>
    <row r="575" spans="1:1">
      <c r="A575" s="37"/>
    </row>
    <row r="576" spans="1:1">
      <c r="A576" s="37" t="s">
        <v>6943</v>
      </c>
    </row>
    <row r="577" spans="1:1">
      <c r="A577" s="37"/>
    </row>
    <row r="578" spans="1:1">
      <c r="A578" s="37" t="s">
        <v>6944</v>
      </c>
    </row>
    <row r="579" spans="1:1">
      <c r="A579" s="37"/>
    </row>
    <row r="580" spans="1:1">
      <c r="A580" s="37" t="s">
        <v>6945</v>
      </c>
    </row>
    <row r="581" spans="1:1">
      <c r="A581" s="37"/>
    </row>
    <row r="582" spans="1:1">
      <c r="A582" s="37" t="s">
        <v>6946</v>
      </c>
    </row>
    <row r="583" spans="1:1">
      <c r="A583" s="37"/>
    </row>
    <row r="584" spans="1:1">
      <c r="A584" s="37" t="s">
        <v>6947</v>
      </c>
    </row>
    <row r="585" spans="1:1">
      <c r="A585" s="37"/>
    </row>
    <row r="586" spans="1:1">
      <c r="A586" s="37" t="s">
        <v>6948</v>
      </c>
    </row>
    <row r="587" spans="1:1">
      <c r="A587" s="37"/>
    </row>
    <row r="588" spans="1:1">
      <c r="A588" s="37" t="s">
        <v>6949</v>
      </c>
    </row>
    <row r="589" spans="1:1">
      <c r="A589" s="37"/>
    </row>
    <row r="590" spans="1:1">
      <c r="A590" s="37" t="s">
        <v>6950</v>
      </c>
    </row>
    <row r="591" spans="1:1">
      <c r="A591" s="37"/>
    </row>
    <row r="592" spans="1:1">
      <c r="A592" s="37" t="s">
        <v>6951</v>
      </c>
    </row>
    <row r="593" spans="1:1">
      <c r="A593" s="37"/>
    </row>
    <row r="594" spans="1:1">
      <c r="A594" s="37" t="s">
        <v>65</v>
      </c>
    </row>
    <row r="595" spans="1:1">
      <c r="A595" s="37"/>
    </row>
    <row r="596" spans="1:1">
      <c r="A596" s="37" t="s">
        <v>6952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 t="s">
        <v>6953</v>
      </c>
    </row>
    <row r="603" spans="1:1">
      <c r="A603" s="37"/>
    </row>
    <row r="604" spans="1:1">
      <c r="A604" s="37" t="s">
        <v>65</v>
      </c>
    </row>
    <row r="605" spans="1:1">
      <c r="A605" s="37" t="s">
        <v>6954</v>
      </c>
    </row>
    <row r="606" spans="1:1">
      <c r="A606" s="37"/>
    </row>
    <row r="607" spans="1:1">
      <c r="A607" s="37" t="s">
        <v>6955</v>
      </c>
    </row>
    <row r="608" spans="1:1">
      <c r="A608" s="37"/>
    </row>
    <row r="609" spans="1:1">
      <c r="A609" s="37" t="s">
        <v>6956</v>
      </c>
    </row>
    <row r="610" spans="1:1">
      <c r="A610" s="37"/>
    </row>
    <row r="611" spans="1:1">
      <c r="A611" s="37" t="s">
        <v>65</v>
      </c>
    </row>
    <row r="612" spans="1:1">
      <c r="A612" s="37" t="s">
        <v>6957</v>
      </c>
    </row>
    <row r="613" spans="1:1">
      <c r="A613" s="37"/>
    </row>
    <row r="614" spans="1:1">
      <c r="A614" s="37" t="s">
        <v>65</v>
      </c>
    </row>
    <row r="615" spans="1:1">
      <c r="A615" s="37" t="s">
        <v>326</v>
      </c>
    </row>
    <row r="616" spans="1:1">
      <c r="A616" s="37" t="s">
        <v>6958</v>
      </c>
    </row>
    <row r="617" spans="1:1">
      <c r="A617" s="37"/>
    </row>
    <row r="618" spans="1:1">
      <c r="A618" s="37" t="s">
        <v>65</v>
      </c>
    </row>
    <row r="619" spans="1:1">
      <c r="A619" s="37" t="s">
        <v>65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97B0-3151-4FE0-A8B2-51C6F3FF51EF}">
  <dimension ref="A1:A619"/>
  <sheetViews>
    <sheetView workbookViewId="0">
      <selection sqref="A1:A619"/>
    </sheetView>
  </sheetViews>
  <sheetFormatPr defaultRowHeight="14.4"/>
  <sheetData>
    <row r="1" spans="1:1">
      <c r="A1" s="37"/>
    </row>
    <row r="2" spans="1:1">
      <c r="A2" s="37" t="s">
        <v>6460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6461</v>
      </c>
    </row>
    <row r="9" spans="1:1">
      <c r="A9" s="37"/>
    </row>
    <row r="10" spans="1:1">
      <c r="A10" s="37" t="s">
        <v>65</v>
      </c>
    </row>
    <row r="11" spans="1:1">
      <c r="A11" s="37" t="s">
        <v>6462</v>
      </c>
    </row>
    <row r="12" spans="1:1">
      <c r="A12" s="37"/>
    </row>
    <row r="13" spans="1:1">
      <c r="A13" s="37" t="s">
        <v>65</v>
      </c>
    </row>
    <row r="14" spans="1:1">
      <c r="A14" s="37" t="s">
        <v>6463</v>
      </c>
    </row>
    <row r="15" spans="1:1">
      <c r="A15" s="37"/>
    </row>
    <row r="16" spans="1:1">
      <c r="A16" s="37" t="s">
        <v>6464</v>
      </c>
    </row>
    <row r="17" spans="1:1">
      <c r="A17" s="37"/>
    </row>
    <row r="18" spans="1:1">
      <c r="A18" s="37" t="s">
        <v>65</v>
      </c>
    </row>
    <row r="19" spans="1:1">
      <c r="A19" s="37" t="s">
        <v>6465</v>
      </c>
    </row>
    <row r="20" spans="1:1">
      <c r="A20" s="37"/>
    </row>
    <row r="21" spans="1:1">
      <c r="A21" s="37" t="s">
        <v>65</v>
      </c>
    </row>
    <row r="22" spans="1:1">
      <c r="A22" s="37" t="s">
        <v>6466</v>
      </c>
    </row>
    <row r="23" spans="1:1">
      <c r="A23" s="37"/>
    </row>
    <row r="24" spans="1:1">
      <c r="A24" s="37" t="s">
        <v>65</v>
      </c>
    </row>
    <row r="25" spans="1:1">
      <c r="A25" s="37" t="s">
        <v>6467</v>
      </c>
    </row>
    <row r="26" spans="1:1">
      <c r="A26" s="37"/>
    </row>
    <row r="27" spans="1:1">
      <c r="A27" s="37" t="s">
        <v>65</v>
      </c>
    </row>
    <row r="28" spans="1:1">
      <c r="A28" s="37" t="s">
        <v>6468</v>
      </c>
    </row>
    <row r="29" spans="1:1">
      <c r="A29" s="37"/>
    </row>
    <row r="30" spans="1:1">
      <c r="A30" s="37" t="s">
        <v>6469</v>
      </c>
    </row>
    <row r="31" spans="1:1">
      <c r="A31" s="37"/>
    </row>
    <row r="32" spans="1:1">
      <c r="A32" s="37" t="s">
        <v>65</v>
      </c>
    </row>
    <row r="33" spans="1:1">
      <c r="A33" s="37" t="s">
        <v>6470</v>
      </c>
    </row>
    <row r="34" spans="1:1">
      <c r="A34" s="37"/>
    </row>
    <row r="35" spans="1:1">
      <c r="A35" s="37" t="s">
        <v>65</v>
      </c>
    </row>
    <row r="36" spans="1:1">
      <c r="A36" s="37" t="s">
        <v>6471</v>
      </c>
    </row>
    <row r="37" spans="1:1">
      <c r="A37" s="37"/>
    </row>
    <row r="38" spans="1:1">
      <c r="A38" s="37" t="s">
        <v>6472</v>
      </c>
    </row>
    <row r="39" spans="1:1">
      <c r="A39" s="37"/>
    </row>
    <row r="40" spans="1:1">
      <c r="A40" s="37" t="s">
        <v>6473</v>
      </c>
    </row>
    <row r="41" spans="1:1">
      <c r="A41" s="37"/>
    </row>
    <row r="42" spans="1:1">
      <c r="A42" s="37" t="s">
        <v>6474</v>
      </c>
    </row>
    <row r="43" spans="1:1">
      <c r="A43" s="37"/>
    </row>
    <row r="44" spans="1:1">
      <c r="A44" s="37" t="s">
        <v>6475</v>
      </c>
    </row>
    <row r="45" spans="1:1">
      <c r="A45" s="37"/>
    </row>
    <row r="46" spans="1:1">
      <c r="A46" s="37" t="s">
        <v>6476</v>
      </c>
    </row>
    <row r="47" spans="1:1">
      <c r="A47" s="37"/>
    </row>
    <row r="48" spans="1:1">
      <c r="A48" s="37" t="s">
        <v>6477</v>
      </c>
    </row>
    <row r="49" spans="1:1">
      <c r="A49" s="37"/>
    </row>
    <row r="50" spans="1:1">
      <c r="A50" s="37" t="s">
        <v>6478</v>
      </c>
    </row>
    <row r="51" spans="1:1">
      <c r="A51" s="37"/>
    </row>
    <row r="52" spans="1:1">
      <c r="A52" s="37" t="s">
        <v>6479</v>
      </c>
    </row>
    <row r="53" spans="1:1">
      <c r="A53" s="37"/>
    </row>
    <row r="54" spans="1:1">
      <c r="A54" s="37" t="s">
        <v>6480</v>
      </c>
    </row>
    <row r="55" spans="1:1">
      <c r="A55" s="37"/>
    </row>
    <row r="56" spans="1:1">
      <c r="A56" s="37" t="s">
        <v>65</v>
      </c>
    </row>
    <row r="57" spans="1:1">
      <c r="A57" s="37" t="s">
        <v>6481</v>
      </c>
    </row>
    <row r="58" spans="1:1">
      <c r="A58" s="37"/>
    </row>
    <row r="59" spans="1:1">
      <c r="A59" s="37" t="s">
        <v>65</v>
      </c>
    </row>
    <row r="60" spans="1:1">
      <c r="A60" s="37" t="s">
        <v>6482</v>
      </c>
    </row>
    <row r="61" spans="1:1">
      <c r="A61" s="37"/>
    </row>
    <row r="62" spans="1:1">
      <c r="A62" s="37" t="s">
        <v>6483</v>
      </c>
    </row>
    <row r="63" spans="1:1">
      <c r="A63" s="37"/>
    </row>
    <row r="64" spans="1:1">
      <c r="A64" s="37" t="s">
        <v>6484</v>
      </c>
    </row>
    <row r="65" spans="1:1">
      <c r="A65" s="37"/>
    </row>
    <row r="66" spans="1:1">
      <c r="A66" s="37" t="s">
        <v>6485</v>
      </c>
    </row>
    <row r="67" spans="1:1">
      <c r="A67" s="37"/>
    </row>
    <row r="68" spans="1:1">
      <c r="A68" s="37" t="s">
        <v>6486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6487</v>
      </c>
    </row>
    <row r="76" spans="1:1">
      <c r="A76" s="37"/>
    </row>
    <row r="77" spans="1:1">
      <c r="A77" s="37" t="s">
        <v>6488</v>
      </c>
    </row>
    <row r="78" spans="1:1">
      <c r="A78" s="37"/>
    </row>
    <row r="79" spans="1:1">
      <c r="A79" s="37" t="s">
        <v>65</v>
      </c>
    </row>
    <row r="80" spans="1:1">
      <c r="A80" s="37" t="s">
        <v>6489</v>
      </c>
    </row>
    <row r="81" spans="1:1">
      <c r="A81" s="37"/>
    </row>
    <row r="82" spans="1:1">
      <c r="A82" s="37" t="s">
        <v>65</v>
      </c>
    </row>
    <row r="83" spans="1:1">
      <c r="A83" s="37" t="s">
        <v>6490</v>
      </c>
    </row>
    <row r="84" spans="1:1">
      <c r="A84" s="37"/>
    </row>
    <row r="85" spans="1:1">
      <c r="A85" s="37" t="s">
        <v>6491</v>
      </c>
    </row>
    <row r="86" spans="1:1">
      <c r="A86" s="37"/>
    </row>
    <row r="87" spans="1:1">
      <c r="A87" s="37" t="s">
        <v>6492</v>
      </c>
    </row>
    <row r="88" spans="1:1">
      <c r="A88" s="37"/>
    </row>
    <row r="89" spans="1:1">
      <c r="A89" s="37" t="s">
        <v>6493</v>
      </c>
    </row>
    <row r="90" spans="1:1">
      <c r="A90" s="37"/>
    </row>
    <row r="91" spans="1:1">
      <c r="A91" s="37" t="s">
        <v>6494</v>
      </c>
    </row>
    <row r="92" spans="1:1">
      <c r="A92" s="37"/>
    </row>
    <row r="93" spans="1:1">
      <c r="A93" s="37" t="s">
        <v>6495</v>
      </c>
    </row>
    <row r="94" spans="1:1">
      <c r="A94" s="37"/>
    </row>
    <row r="95" spans="1:1">
      <c r="A95" s="37" t="s">
        <v>6496</v>
      </c>
    </row>
    <row r="96" spans="1:1">
      <c r="A96" s="37"/>
    </row>
    <row r="97" spans="1:1">
      <c r="A97" s="37" t="s">
        <v>6497</v>
      </c>
    </row>
    <row r="98" spans="1:1">
      <c r="A98" s="37"/>
    </row>
    <row r="99" spans="1:1">
      <c r="A99" s="37" t="s">
        <v>6498</v>
      </c>
    </row>
    <row r="100" spans="1:1">
      <c r="A100" s="37"/>
    </row>
    <row r="101" spans="1:1">
      <c r="A101" s="37" t="s">
        <v>6499</v>
      </c>
    </row>
    <row r="102" spans="1:1">
      <c r="A102" s="37"/>
    </row>
    <row r="103" spans="1:1">
      <c r="A103" s="37" t="s">
        <v>6500</v>
      </c>
    </row>
    <row r="104" spans="1:1">
      <c r="A104" s="37"/>
    </row>
    <row r="105" spans="1:1">
      <c r="A105" s="37" t="s">
        <v>65</v>
      </c>
    </row>
    <row r="106" spans="1:1">
      <c r="A106" s="37" t="s">
        <v>6501</v>
      </c>
    </row>
    <row r="107" spans="1:1">
      <c r="A107" s="37"/>
    </row>
    <row r="108" spans="1:1">
      <c r="A108" s="37" t="s">
        <v>65</v>
      </c>
    </row>
    <row r="109" spans="1:1">
      <c r="A109" s="37" t="s">
        <v>6502</v>
      </c>
    </row>
    <row r="110" spans="1:1">
      <c r="A110" s="37"/>
    </row>
    <row r="111" spans="1:1">
      <c r="A111" s="37" t="s">
        <v>6503</v>
      </c>
    </row>
    <row r="112" spans="1:1">
      <c r="A112" s="37"/>
    </row>
    <row r="113" spans="1:1">
      <c r="A113" s="37" t="s">
        <v>6504</v>
      </c>
    </row>
    <row r="114" spans="1:1">
      <c r="A114" s="37"/>
    </row>
    <row r="115" spans="1:1">
      <c r="A115" s="37" t="s">
        <v>6505</v>
      </c>
    </row>
    <row r="116" spans="1:1">
      <c r="A116" s="37"/>
    </row>
    <row r="117" spans="1:1">
      <c r="A117" s="37" t="s">
        <v>65</v>
      </c>
    </row>
    <row r="118" spans="1:1">
      <c r="A118" s="37" t="s">
        <v>6506</v>
      </c>
    </row>
    <row r="119" spans="1:1">
      <c r="A119" s="37"/>
    </row>
    <row r="120" spans="1:1">
      <c r="A120" s="37" t="s">
        <v>65</v>
      </c>
    </row>
    <row r="121" spans="1:1">
      <c r="A121" s="37" t="s">
        <v>6507</v>
      </c>
    </row>
    <row r="122" spans="1:1">
      <c r="A122" s="37"/>
    </row>
    <row r="123" spans="1:1">
      <c r="A123" s="37" t="s">
        <v>65</v>
      </c>
    </row>
    <row r="124" spans="1:1">
      <c r="A124" s="37" t="s">
        <v>6508</v>
      </c>
    </row>
    <row r="125" spans="1:1">
      <c r="A125" s="37"/>
    </row>
    <row r="126" spans="1:1">
      <c r="A126" s="37" t="s">
        <v>65</v>
      </c>
    </row>
    <row r="127" spans="1:1">
      <c r="A127" s="37" t="s">
        <v>6509</v>
      </c>
    </row>
    <row r="128" spans="1:1">
      <c r="A128" s="37"/>
    </row>
    <row r="129" spans="1:1">
      <c r="A129" s="37" t="s">
        <v>6510</v>
      </c>
    </row>
    <row r="130" spans="1:1">
      <c r="A130" s="37"/>
    </row>
    <row r="131" spans="1:1">
      <c r="A131" s="37" t="s">
        <v>6511</v>
      </c>
    </row>
    <row r="132" spans="1:1">
      <c r="A132" s="37"/>
    </row>
    <row r="133" spans="1:1">
      <c r="A133" s="37"/>
    </row>
    <row r="134" spans="1:1">
      <c r="A134" s="37" t="s">
        <v>6512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6513</v>
      </c>
    </row>
    <row r="141" spans="1:1">
      <c r="A141" s="37"/>
    </row>
    <row r="142" spans="1:1">
      <c r="A142" s="37" t="s">
        <v>6514</v>
      </c>
    </row>
    <row r="143" spans="1:1">
      <c r="A143" s="37"/>
    </row>
    <row r="144" spans="1:1">
      <c r="A144" s="37" t="s">
        <v>6515</v>
      </c>
    </row>
    <row r="145" spans="1:1">
      <c r="A145" s="37"/>
    </row>
    <row r="146" spans="1:1">
      <c r="A146" s="37" t="s">
        <v>6516</v>
      </c>
    </row>
    <row r="147" spans="1:1">
      <c r="A147" s="37"/>
    </row>
    <row r="148" spans="1:1">
      <c r="A148" s="37" t="s">
        <v>6517</v>
      </c>
    </row>
    <row r="149" spans="1:1">
      <c r="A149" s="37"/>
    </row>
    <row r="150" spans="1:1">
      <c r="A150" s="37" t="s">
        <v>6518</v>
      </c>
    </row>
    <row r="151" spans="1:1">
      <c r="A151" s="37"/>
    </row>
    <row r="152" spans="1:1">
      <c r="A152" s="37" t="s">
        <v>6519</v>
      </c>
    </row>
    <row r="153" spans="1:1">
      <c r="A153" s="37"/>
    </row>
    <row r="154" spans="1:1">
      <c r="A154" s="37" t="s">
        <v>6520</v>
      </c>
    </row>
    <row r="155" spans="1:1">
      <c r="A155" s="37"/>
    </row>
    <row r="156" spans="1:1">
      <c r="A156" s="37" t="s">
        <v>6521</v>
      </c>
    </row>
    <row r="157" spans="1:1">
      <c r="A157" s="37"/>
    </row>
    <row r="158" spans="1:1">
      <c r="A158" s="37" t="s">
        <v>6522</v>
      </c>
    </row>
    <row r="159" spans="1:1">
      <c r="A159" s="37"/>
    </row>
    <row r="160" spans="1:1">
      <c r="A160" s="37" t="s">
        <v>6523</v>
      </c>
    </row>
    <row r="161" spans="1:1">
      <c r="A161" s="37"/>
    </row>
    <row r="162" spans="1:1">
      <c r="A162" s="37" t="s">
        <v>6524</v>
      </c>
    </row>
    <row r="163" spans="1:1">
      <c r="A163" s="37"/>
    </row>
    <row r="164" spans="1:1">
      <c r="A164" s="37" t="s">
        <v>6525</v>
      </c>
    </row>
    <row r="165" spans="1:1">
      <c r="A165" s="37"/>
    </row>
    <row r="166" spans="1:1">
      <c r="A166" s="37" t="s">
        <v>5756</v>
      </c>
    </row>
    <row r="167" spans="1:1">
      <c r="A167" s="37"/>
    </row>
    <row r="168" spans="1:1">
      <c r="A168" s="37" t="s">
        <v>6526</v>
      </c>
    </row>
    <row r="169" spans="1:1">
      <c r="A169" s="37"/>
    </row>
    <row r="170" spans="1:1">
      <c r="A170" s="37" t="s">
        <v>6527</v>
      </c>
    </row>
    <row r="171" spans="1:1">
      <c r="A171" s="37"/>
    </row>
    <row r="172" spans="1:1">
      <c r="A172" s="37" t="s">
        <v>6528</v>
      </c>
    </row>
    <row r="173" spans="1:1">
      <c r="A173" s="37"/>
    </row>
    <row r="174" spans="1:1">
      <c r="A174" s="37" t="s">
        <v>6529</v>
      </c>
    </row>
    <row r="175" spans="1:1">
      <c r="A175" s="37"/>
    </row>
    <row r="176" spans="1:1">
      <c r="A176" s="37" t="s">
        <v>6530</v>
      </c>
    </row>
    <row r="177" spans="1:1">
      <c r="A177" s="37"/>
    </row>
    <row r="178" spans="1:1">
      <c r="A178" s="37" t="s">
        <v>6531</v>
      </c>
    </row>
    <row r="179" spans="1:1">
      <c r="A179" s="37"/>
    </row>
    <row r="180" spans="1:1">
      <c r="A180" s="37" t="s">
        <v>65</v>
      </c>
    </row>
    <row r="181" spans="1:1">
      <c r="A181" s="37" t="s">
        <v>6532</v>
      </c>
    </row>
    <row r="182" spans="1:1">
      <c r="A182" s="37"/>
    </row>
    <row r="183" spans="1:1">
      <c r="A183" s="37" t="s">
        <v>65</v>
      </c>
    </row>
    <row r="184" spans="1:1">
      <c r="A184" s="37" t="s">
        <v>6533</v>
      </c>
    </row>
    <row r="185" spans="1:1">
      <c r="A185" s="37"/>
    </row>
    <row r="186" spans="1:1">
      <c r="A186" s="37" t="s">
        <v>6534</v>
      </c>
    </row>
    <row r="187" spans="1:1">
      <c r="A187" s="37"/>
    </row>
    <row r="188" spans="1:1">
      <c r="A188" s="37" t="s">
        <v>6535</v>
      </c>
    </row>
    <row r="189" spans="1:1">
      <c r="A189" s="37"/>
    </row>
    <row r="190" spans="1:1">
      <c r="A190" s="37" t="s">
        <v>6536</v>
      </c>
    </row>
    <row r="191" spans="1:1">
      <c r="A191" s="37"/>
    </row>
    <row r="192" spans="1:1">
      <c r="A192" s="37" t="s">
        <v>6537</v>
      </c>
    </row>
    <row r="193" spans="1:1">
      <c r="A193" s="37"/>
    </row>
    <row r="194" spans="1:1">
      <c r="A194" s="37" t="s">
        <v>4204</v>
      </c>
    </row>
    <row r="195" spans="1:1">
      <c r="A195" s="37"/>
    </row>
    <row r="196" spans="1:1">
      <c r="A196" s="37" t="s">
        <v>6538</v>
      </c>
    </row>
    <row r="197" spans="1:1">
      <c r="A197" s="37"/>
    </row>
    <row r="198" spans="1:1">
      <c r="A198" s="37" t="s">
        <v>6539</v>
      </c>
    </row>
    <row r="199" spans="1:1">
      <c r="A199" s="37"/>
    </row>
    <row r="200" spans="1:1">
      <c r="A200" s="37" t="s">
        <v>6540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6541</v>
      </c>
    </row>
    <row r="208" spans="1:1">
      <c r="A208" s="37"/>
    </row>
    <row r="209" spans="1:1">
      <c r="A209" s="37" t="s">
        <v>65</v>
      </c>
    </row>
    <row r="210" spans="1:1">
      <c r="A210" s="37" t="s">
        <v>6542</v>
      </c>
    </row>
    <row r="211" spans="1:1">
      <c r="A211" s="37"/>
    </row>
    <row r="212" spans="1:1">
      <c r="A212" s="37" t="s">
        <v>65</v>
      </c>
    </row>
    <row r="213" spans="1:1">
      <c r="A213" s="37" t="s">
        <v>6543</v>
      </c>
    </row>
    <row r="214" spans="1:1">
      <c r="A214" s="37"/>
    </row>
    <row r="215" spans="1:1">
      <c r="A215" s="37" t="s">
        <v>6544</v>
      </c>
    </row>
    <row r="216" spans="1:1">
      <c r="A216" s="37"/>
    </row>
    <row r="217" spans="1:1">
      <c r="A217" s="37" t="s">
        <v>6545</v>
      </c>
    </row>
    <row r="218" spans="1:1">
      <c r="A218" s="37"/>
    </row>
    <row r="219" spans="1:1">
      <c r="A219" s="37" t="s">
        <v>6546</v>
      </c>
    </row>
    <row r="220" spans="1:1">
      <c r="A220" s="37"/>
    </row>
    <row r="221" spans="1:1">
      <c r="A221" s="37" t="s">
        <v>6547</v>
      </c>
    </row>
    <row r="222" spans="1:1">
      <c r="A222" s="37"/>
    </row>
    <row r="223" spans="1:1">
      <c r="A223" s="37" t="s">
        <v>6548</v>
      </c>
    </row>
    <row r="224" spans="1:1">
      <c r="A224" s="37"/>
    </row>
    <row r="225" spans="1:1">
      <c r="A225" s="37" t="s">
        <v>6549</v>
      </c>
    </row>
    <row r="226" spans="1:1">
      <c r="A226" s="37"/>
    </row>
    <row r="227" spans="1:1">
      <c r="A227" s="37" t="s">
        <v>6550</v>
      </c>
    </row>
    <row r="228" spans="1:1">
      <c r="A228" s="37"/>
    </row>
    <row r="229" spans="1:1">
      <c r="A229" s="37" t="s">
        <v>6551</v>
      </c>
    </row>
    <row r="230" spans="1:1">
      <c r="A230" s="37"/>
    </row>
    <row r="231" spans="1:1">
      <c r="A231" s="37" t="s">
        <v>6552</v>
      </c>
    </row>
    <row r="232" spans="1:1">
      <c r="A232" s="37"/>
    </row>
    <row r="233" spans="1:1">
      <c r="A233" s="37" t="s">
        <v>6553</v>
      </c>
    </row>
    <row r="234" spans="1:1">
      <c r="A234" s="37"/>
    </row>
    <row r="235" spans="1:1">
      <c r="A235" s="37" t="s">
        <v>6554</v>
      </c>
    </row>
    <row r="236" spans="1:1">
      <c r="A236" s="37"/>
    </row>
    <row r="237" spans="1:1">
      <c r="A237" s="37" t="s">
        <v>6555</v>
      </c>
    </row>
    <row r="238" spans="1:1">
      <c r="A238" s="37"/>
    </row>
    <row r="239" spans="1:1">
      <c r="A239" s="37" t="s">
        <v>6556</v>
      </c>
    </row>
    <row r="240" spans="1:1">
      <c r="A240" s="37"/>
    </row>
    <row r="241" spans="1:1">
      <c r="A241" s="37" t="s">
        <v>6557</v>
      </c>
    </row>
    <row r="242" spans="1:1">
      <c r="A242" s="37"/>
    </row>
    <row r="243" spans="1:1">
      <c r="A243" s="37" t="s">
        <v>6558</v>
      </c>
    </row>
    <row r="244" spans="1:1">
      <c r="A244" s="37"/>
    </row>
    <row r="245" spans="1:1">
      <c r="A245" s="37" t="s">
        <v>6559</v>
      </c>
    </row>
    <row r="246" spans="1:1">
      <c r="A246" s="37"/>
    </row>
    <row r="247" spans="1:1">
      <c r="A247" s="37" t="s">
        <v>6560</v>
      </c>
    </row>
    <row r="248" spans="1:1">
      <c r="A248" s="37"/>
    </row>
    <row r="249" spans="1:1">
      <c r="A249" s="37" t="s">
        <v>6561</v>
      </c>
    </row>
    <row r="250" spans="1:1">
      <c r="A250" s="37"/>
    </row>
    <row r="251" spans="1:1">
      <c r="A251" s="37" t="s">
        <v>6562</v>
      </c>
    </row>
    <row r="252" spans="1:1">
      <c r="A252" s="37"/>
    </row>
    <row r="253" spans="1:1">
      <c r="A253" s="37" t="s">
        <v>6563</v>
      </c>
    </row>
    <row r="254" spans="1:1">
      <c r="A254" s="37"/>
    </row>
    <row r="255" spans="1:1">
      <c r="A255" s="37" t="s">
        <v>6564</v>
      </c>
    </row>
    <row r="256" spans="1:1">
      <c r="A256" s="37"/>
    </row>
    <row r="257" spans="1:1">
      <c r="A257" s="37" t="s">
        <v>6565</v>
      </c>
    </row>
    <row r="258" spans="1:1">
      <c r="A258" s="37"/>
    </row>
    <row r="259" spans="1:1">
      <c r="A259" s="37" t="s">
        <v>6566</v>
      </c>
    </row>
    <row r="260" spans="1:1">
      <c r="A260" s="37"/>
    </row>
    <row r="261" spans="1:1">
      <c r="A261" s="37" t="s">
        <v>65</v>
      </c>
    </row>
    <row r="262" spans="1:1">
      <c r="A262" s="37" t="s">
        <v>6567</v>
      </c>
    </row>
    <row r="263" spans="1:1">
      <c r="A263" s="37"/>
    </row>
    <row r="264" spans="1:1">
      <c r="A264" s="37" t="s">
        <v>65</v>
      </c>
    </row>
    <row r="265" spans="1:1">
      <c r="A265" s="37"/>
    </row>
    <row r="266" spans="1:1">
      <c r="A266" s="37" t="s">
        <v>6568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6569</v>
      </c>
    </row>
    <row r="273" spans="1:1">
      <c r="A273" s="37"/>
    </row>
    <row r="274" spans="1:1">
      <c r="A274" s="37" t="s">
        <v>65</v>
      </c>
    </row>
    <row r="275" spans="1:1">
      <c r="A275" s="37" t="s">
        <v>6570</v>
      </c>
    </row>
    <row r="276" spans="1:1">
      <c r="A276" s="37"/>
    </row>
    <row r="277" spans="1:1">
      <c r="A277" s="37" t="s">
        <v>65</v>
      </c>
    </row>
    <row r="278" spans="1:1">
      <c r="A278" s="37" t="s">
        <v>6571</v>
      </c>
    </row>
    <row r="279" spans="1:1">
      <c r="A279" s="37"/>
    </row>
    <row r="280" spans="1:1">
      <c r="A280" s="37" t="s">
        <v>6572</v>
      </c>
    </row>
    <row r="281" spans="1:1">
      <c r="A281" s="37"/>
    </row>
    <row r="282" spans="1:1">
      <c r="A282" s="37" t="s">
        <v>6573</v>
      </c>
    </row>
    <row r="283" spans="1:1">
      <c r="A283" s="37"/>
    </row>
    <row r="284" spans="1:1">
      <c r="A284" s="37" t="s">
        <v>6574</v>
      </c>
    </row>
    <row r="285" spans="1:1">
      <c r="A285" s="37"/>
    </row>
    <row r="286" spans="1:1">
      <c r="A286" s="37" t="s">
        <v>6575</v>
      </c>
    </row>
    <row r="287" spans="1:1">
      <c r="A287" s="37"/>
    </row>
    <row r="288" spans="1:1">
      <c r="A288" s="37" t="s">
        <v>6576</v>
      </c>
    </row>
    <row r="289" spans="1:1">
      <c r="A289" s="37"/>
    </row>
    <row r="290" spans="1:1">
      <c r="A290" s="37" t="s">
        <v>6577</v>
      </c>
    </row>
    <row r="291" spans="1:1">
      <c r="A291" s="37"/>
    </row>
    <row r="292" spans="1:1">
      <c r="A292" s="37" t="s">
        <v>6578</v>
      </c>
    </row>
    <row r="293" spans="1:1">
      <c r="A293" s="37"/>
    </row>
    <row r="294" spans="1:1">
      <c r="A294" s="37" t="s">
        <v>6579</v>
      </c>
    </row>
    <row r="295" spans="1:1">
      <c r="A295" s="37"/>
    </row>
    <row r="296" spans="1:1">
      <c r="A296" s="37" t="s">
        <v>6580</v>
      </c>
    </row>
    <row r="297" spans="1:1">
      <c r="A297" s="37"/>
    </row>
    <row r="298" spans="1:1">
      <c r="A298" s="37" t="s">
        <v>6581</v>
      </c>
    </row>
    <row r="299" spans="1:1">
      <c r="A299" s="37"/>
    </row>
    <row r="300" spans="1:1">
      <c r="A300" s="37" t="s">
        <v>6582</v>
      </c>
    </row>
    <row r="301" spans="1:1">
      <c r="A301" s="37"/>
    </row>
    <row r="302" spans="1:1">
      <c r="A302" s="37" t="s">
        <v>6583</v>
      </c>
    </row>
    <row r="303" spans="1:1">
      <c r="A303" s="37"/>
    </row>
    <row r="304" spans="1:1">
      <c r="A304" s="37" t="s">
        <v>6584</v>
      </c>
    </row>
    <row r="305" spans="1:1">
      <c r="A305" s="37"/>
    </row>
    <row r="306" spans="1:1">
      <c r="A306" s="37" t="s">
        <v>6585</v>
      </c>
    </row>
    <row r="307" spans="1:1">
      <c r="A307" s="37"/>
    </row>
    <row r="308" spans="1:1">
      <c r="A308" s="37" t="s">
        <v>6586</v>
      </c>
    </row>
    <row r="309" spans="1:1">
      <c r="A309" s="37"/>
    </row>
    <row r="310" spans="1:1">
      <c r="A310" s="37" t="s">
        <v>6587</v>
      </c>
    </row>
    <row r="311" spans="1:1">
      <c r="A311" s="37"/>
    </row>
    <row r="312" spans="1:1">
      <c r="A312" s="37" t="s">
        <v>6588</v>
      </c>
    </row>
    <row r="313" spans="1:1">
      <c r="A313" s="37"/>
    </row>
    <row r="314" spans="1:1">
      <c r="A314" s="37" t="s">
        <v>6589</v>
      </c>
    </row>
    <row r="315" spans="1:1">
      <c r="A315" s="37"/>
    </row>
    <row r="316" spans="1:1">
      <c r="A316" s="37" t="s">
        <v>6590</v>
      </c>
    </row>
    <row r="317" spans="1:1">
      <c r="A317" s="37"/>
    </row>
    <row r="318" spans="1:1">
      <c r="A318" s="37" t="s">
        <v>6591</v>
      </c>
    </row>
    <row r="319" spans="1:1">
      <c r="A319" s="37"/>
    </row>
    <row r="320" spans="1:1">
      <c r="A320" s="37" t="s">
        <v>6592</v>
      </c>
    </row>
    <row r="321" spans="1:1">
      <c r="A321" s="37"/>
    </row>
    <row r="322" spans="1:1">
      <c r="A322" s="37" t="s">
        <v>6593</v>
      </c>
    </row>
    <row r="323" spans="1:1">
      <c r="A323" s="37"/>
    </row>
    <row r="324" spans="1:1">
      <c r="A324" s="37" t="s">
        <v>6594</v>
      </c>
    </row>
    <row r="325" spans="1:1">
      <c r="A325" s="37"/>
    </row>
    <row r="326" spans="1:1">
      <c r="A326" s="37" t="s">
        <v>6595</v>
      </c>
    </row>
    <row r="327" spans="1:1">
      <c r="A327" s="37"/>
    </row>
    <row r="328" spans="1:1">
      <c r="A328" s="37" t="s">
        <v>6596</v>
      </c>
    </row>
    <row r="329" spans="1:1">
      <c r="A329" s="37"/>
    </row>
    <row r="330" spans="1:1">
      <c r="A330" s="37" t="s">
        <v>6597</v>
      </c>
    </row>
    <row r="331" spans="1:1">
      <c r="A331" s="37"/>
    </row>
    <row r="332" spans="1:1">
      <c r="A332" s="37" t="s">
        <v>6598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6599</v>
      </c>
    </row>
    <row r="340" spans="1:1">
      <c r="A340" s="37"/>
    </row>
    <row r="341" spans="1:1">
      <c r="A341" s="37" t="s">
        <v>6600</v>
      </c>
    </row>
    <row r="342" spans="1:1">
      <c r="A342" s="37"/>
    </row>
    <row r="343" spans="1:1">
      <c r="A343" s="37" t="s">
        <v>6601</v>
      </c>
    </row>
    <row r="344" spans="1:1">
      <c r="A344" s="37"/>
    </row>
    <row r="345" spans="1:1">
      <c r="A345" s="37" t="s">
        <v>65</v>
      </c>
    </row>
    <row r="346" spans="1:1">
      <c r="A346" s="37" t="s">
        <v>6602</v>
      </c>
    </row>
    <row r="347" spans="1:1">
      <c r="A347" s="37"/>
    </row>
    <row r="348" spans="1:1">
      <c r="A348" s="37" t="s">
        <v>65</v>
      </c>
    </row>
    <row r="349" spans="1:1">
      <c r="A349" s="37" t="s">
        <v>6603</v>
      </c>
    </row>
    <row r="350" spans="1:1">
      <c r="A350" s="37"/>
    </row>
    <row r="351" spans="1:1">
      <c r="A351" s="37" t="s">
        <v>6604</v>
      </c>
    </row>
    <row r="352" spans="1:1">
      <c r="A352" s="37"/>
    </row>
    <row r="353" spans="1:1">
      <c r="A353" s="37" t="s">
        <v>6605</v>
      </c>
    </row>
    <row r="354" spans="1:1">
      <c r="A354" s="37"/>
    </row>
    <row r="355" spans="1:1">
      <c r="A355" s="37" t="s">
        <v>6606</v>
      </c>
    </row>
    <row r="356" spans="1:1">
      <c r="A356" s="37"/>
    </row>
    <row r="357" spans="1:1">
      <c r="A357" s="37" t="s">
        <v>65</v>
      </c>
    </row>
    <row r="358" spans="1:1">
      <c r="A358" s="37" t="s">
        <v>6607</v>
      </c>
    </row>
    <row r="359" spans="1:1">
      <c r="A359" s="37"/>
    </row>
    <row r="360" spans="1:1">
      <c r="A360" s="37" t="s">
        <v>65</v>
      </c>
    </row>
    <row r="361" spans="1:1">
      <c r="A361" s="37" t="s">
        <v>6608</v>
      </c>
    </row>
    <row r="362" spans="1:1">
      <c r="A362" s="37"/>
    </row>
    <row r="363" spans="1:1">
      <c r="A363" s="37" t="s">
        <v>65</v>
      </c>
    </row>
    <row r="364" spans="1:1">
      <c r="A364" s="37" t="s">
        <v>6609</v>
      </c>
    </row>
    <row r="365" spans="1:1">
      <c r="A365" s="37"/>
    </row>
    <row r="366" spans="1:1">
      <c r="A366" s="37" t="s">
        <v>65</v>
      </c>
    </row>
    <row r="367" spans="1:1">
      <c r="A367" s="37" t="s">
        <v>6610</v>
      </c>
    </row>
    <row r="368" spans="1:1">
      <c r="A368" s="37"/>
    </row>
    <row r="369" spans="1:1">
      <c r="A369" s="37" t="s">
        <v>6611</v>
      </c>
    </row>
    <row r="370" spans="1:1">
      <c r="A370" s="37"/>
    </row>
    <row r="371" spans="1:1">
      <c r="A371" s="37" t="s">
        <v>6612</v>
      </c>
    </row>
    <row r="372" spans="1:1">
      <c r="A372" s="37"/>
    </row>
    <row r="373" spans="1:1">
      <c r="A373" s="37" t="s">
        <v>6613</v>
      </c>
    </row>
    <row r="374" spans="1:1">
      <c r="A374" s="37"/>
    </row>
    <row r="375" spans="1:1">
      <c r="A375" s="37" t="s">
        <v>65</v>
      </c>
    </row>
    <row r="376" spans="1:1">
      <c r="A376" s="37" t="s">
        <v>6614</v>
      </c>
    </row>
    <row r="377" spans="1:1">
      <c r="A377" s="37"/>
    </row>
    <row r="378" spans="1:1">
      <c r="A378" s="37" t="s">
        <v>65</v>
      </c>
    </row>
    <row r="379" spans="1:1">
      <c r="A379" s="37" t="s">
        <v>6615</v>
      </c>
    </row>
    <row r="380" spans="1:1">
      <c r="A380" s="37"/>
    </row>
    <row r="381" spans="1:1">
      <c r="A381" s="37" t="s">
        <v>65</v>
      </c>
    </row>
    <row r="382" spans="1:1">
      <c r="A382" s="37" t="s">
        <v>6616</v>
      </c>
    </row>
    <row r="383" spans="1:1">
      <c r="A383" s="37"/>
    </row>
    <row r="384" spans="1:1">
      <c r="A384" s="37" t="s">
        <v>65</v>
      </c>
    </row>
    <row r="385" spans="1:1">
      <c r="A385" s="37" t="s">
        <v>6617</v>
      </c>
    </row>
    <row r="386" spans="1:1">
      <c r="A386" s="37"/>
    </row>
    <row r="387" spans="1:1">
      <c r="A387" s="37" t="s">
        <v>65</v>
      </c>
    </row>
    <row r="388" spans="1:1">
      <c r="A388" s="37" t="s">
        <v>6618</v>
      </c>
    </row>
    <row r="389" spans="1:1">
      <c r="A389" s="37"/>
    </row>
    <row r="390" spans="1:1">
      <c r="A390" s="37" t="s">
        <v>65</v>
      </c>
    </row>
    <row r="391" spans="1:1">
      <c r="A391" s="37" t="s">
        <v>6619</v>
      </c>
    </row>
    <row r="392" spans="1:1">
      <c r="A392" s="37"/>
    </row>
    <row r="393" spans="1:1">
      <c r="A393" s="37" t="s">
        <v>6620</v>
      </c>
    </row>
    <row r="394" spans="1:1">
      <c r="A394" s="37"/>
    </row>
    <row r="395" spans="1:1">
      <c r="A395" s="37" t="s">
        <v>6621</v>
      </c>
    </row>
    <row r="396" spans="1:1">
      <c r="A396" s="37"/>
    </row>
    <row r="397" spans="1:1">
      <c r="A397" s="37"/>
    </row>
    <row r="398" spans="1:1">
      <c r="A398" s="37" t="s">
        <v>6622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65</v>
      </c>
    </row>
    <row r="405" spans="1:1">
      <c r="A405" s="37" t="s">
        <v>6623</v>
      </c>
    </row>
    <row r="406" spans="1:1">
      <c r="A406" s="37"/>
    </row>
    <row r="407" spans="1:1">
      <c r="A407" s="37" t="s">
        <v>65</v>
      </c>
    </row>
    <row r="408" spans="1:1">
      <c r="A408" s="37" t="s">
        <v>6624</v>
      </c>
    </row>
    <row r="409" spans="1:1">
      <c r="A409" s="37"/>
    </row>
    <row r="410" spans="1:1">
      <c r="A410" s="37" t="s">
        <v>6625</v>
      </c>
    </row>
    <row r="411" spans="1:1">
      <c r="A411" s="37"/>
    </row>
    <row r="412" spans="1:1">
      <c r="A412" s="37" t="s">
        <v>6626</v>
      </c>
    </row>
    <row r="413" spans="1:1">
      <c r="A413" s="37"/>
    </row>
    <row r="414" spans="1:1">
      <c r="A414" s="37" t="s">
        <v>65</v>
      </c>
    </row>
    <row r="415" spans="1:1">
      <c r="A415" s="37" t="s">
        <v>6627</v>
      </c>
    </row>
    <row r="416" spans="1:1">
      <c r="A416" s="37"/>
    </row>
    <row r="417" spans="1:1">
      <c r="A417" s="37" t="s">
        <v>65</v>
      </c>
    </row>
    <row r="418" spans="1:1">
      <c r="A418" s="37" t="s">
        <v>6628</v>
      </c>
    </row>
    <row r="419" spans="1:1">
      <c r="A419" s="37"/>
    </row>
    <row r="420" spans="1:1">
      <c r="A420" s="37" t="s">
        <v>6629</v>
      </c>
    </row>
    <row r="421" spans="1:1">
      <c r="A421" s="37"/>
    </row>
    <row r="422" spans="1:1">
      <c r="A422" s="37" t="s">
        <v>6630</v>
      </c>
    </row>
    <row r="423" spans="1:1">
      <c r="A423" s="37"/>
    </row>
    <row r="424" spans="1:1">
      <c r="A424" s="37" t="s">
        <v>65</v>
      </c>
    </row>
    <row r="425" spans="1:1">
      <c r="A425" s="37" t="s">
        <v>6631</v>
      </c>
    </row>
    <row r="426" spans="1:1">
      <c r="A426" s="37"/>
    </row>
    <row r="427" spans="1:1">
      <c r="A427" s="37" t="s">
        <v>65</v>
      </c>
    </row>
    <row r="428" spans="1:1">
      <c r="A428" s="37" t="s">
        <v>6632</v>
      </c>
    </row>
    <row r="429" spans="1:1">
      <c r="A429" s="37"/>
    </row>
    <row r="430" spans="1:1">
      <c r="A430" s="37" t="s">
        <v>6633</v>
      </c>
    </row>
    <row r="431" spans="1:1">
      <c r="A431" s="37"/>
    </row>
    <row r="432" spans="1:1">
      <c r="A432" s="37" t="s">
        <v>65</v>
      </c>
    </row>
    <row r="433" spans="1:1">
      <c r="A433" s="37" t="s">
        <v>6634</v>
      </c>
    </row>
    <row r="434" spans="1:1">
      <c r="A434" s="37"/>
    </row>
    <row r="435" spans="1:1">
      <c r="A435" s="37" t="s">
        <v>65</v>
      </c>
    </row>
    <row r="436" spans="1:1">
      <c r="A436" s="37" t="s">
        <v>6635</v>
      </c>
    </row>
    <row r="437" spans="1:1">
      <c r="A437" s="37"/>
    </row>
    <row r="438" spans="1:1">
      <c r="A438" s="37" t="s">
        <v>6636</v>
      </c>
    </row>
    <row r="439" spans="1:1">
      <c r="A439" s="37"/>
    </row>
    <row r="440" spans="1:1">
      <c r="A440" s="37" t="s">
        <v>6637</v>
      </c>
    </row>
    <row r="441" spans="1:1">
      <c r="A441" s="37"/>
    </row>
    <row r="442" spans="1:1">
      <c r="A442" s="37" t="s">
        <v>65</v>
      </c>
    </row>
    <row r="443" spans="1:1">
      <c r="A443" s="37" t="s">
        <v>6638</v>
      </c>
    </row>
    <row r="444" spans="1:1">
      <c r="A444" s="37"/>
    </row>
    <row r="445" spans="1:1">
      <c r="A445" s="37" t="s">
        <v>65</v>
      </c>
    </row>
    <row r="446" spans="1:1">
      <c r="A446" s="37" t="s">
        <v>6639</v>
      </c>
    </row>
    <row r="447" spans="1:1">
      <c r="A447" s="37"/>
    </row>
    <row r="448" spans="1:1">
      <c r="A448" s="37" t="s">
        <v>6640</v>
      </c>
    </row>
    <row r="449" spans="1:1">
      <c r="A449" s="37"/>
    </row>
    <row r="450" spans="1:1">
      <c r="A450" s="37" t="s">
        <v>6641</v>
      </c>
    </row>
    <row r="451" spans="1:1">
      <c r="A451" s="37"/>
    </row>
    <row r="452" spans="1:1">
      <c r="A452" s="37" t="s">
        <v>6642</v>
      </c>
    </row>
    <row r="453" spans="1:1">
      <c r="A453" s="37"/>
    </row>
    <row r="454" spans="1:1">
      <c r="A454" s="37" t="s">
        <v>6643</v>
      </c>
    </row>
    <row r="455" spans="1:1">
      <c r="A455" s="37"/>
    </row>
    <row r="456" spans="1:1">
      <c r="A456" s="37" t="s">
        <v>6644</v>
      </c>
    </row>
    <row r="457" spans="1:1">
      <c r="A457" s="37"/>
    </row>
    <row r="458" spans="1:1">
      <c r="A458" s="37" t="s">
        <v>6645</v>
      </c>
    </row>
    <row r="459" spans="1:1">
      <c r="A459" s="37"/>
    </row>
    <row r="460" spans="1:1">
      <c r="A460" s="37" t="s">
        <v>6646</v>
      </c>
    </row>
    <row r="461" spans="1:1">
      <c r="A461" s="37"/>
    </row>
    <row r="462" spans="1:1">
      <c r="A462" s="37" t="s">
        <v>6647</v>
      </c>
    </row>
    <row r="463" spans="1:1">
      <c r="A463" s="37"/>
    </row>
    <row r="464" spans="1:1">
      <c r="A464" s="37" t="s">
        <v>6648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6649</v>
      </c>
    </row>
    <row r="472" spans="1:1">
      <c r="A472" s="37"/>
    </row>
    <row r="473" spans="1:1">
      <c r="A473" s="37" t="s">
        <v>6650</v>
      </c>
    </row>
    <row r="474" spans="1:1">
      <c r="A474" s="37"/>
    </row>
    <row r="475" spans="1:1">
      <c r="A475" s="37" t="s">
        <v>6651</v>
      </c>
    </row>
    <row r="476" spans="1:1">
      <c r="A476" s="37"/>
    </row>
    <row r="477" spans="1:1">
      <c r="A477" s="37" t="s">
        <v>6652</v>
      </c>
    </row>
    <row r="478" spans="1:1">
      <c r="A478" s="37"/>
    </row>
    <row r="479" spans="1:1">
      <c r="A479" s="37" t="s">
        <v>6653</v>
      </c>
    </row>
    <row r="480" spans="1:1">
      <c r="A480" s="37"/>
    </row>
    <row r="481" spans="1:1">
      <c r="A481" s="37" t="s">
        <v>5884</v>
      </c>
    </row>
    <row r="482" spans="1:1">
      <c r="A482" s="37"/>
    </row>
    <row r="483" spans="1:1">
      <c r="A483" s="37" t="s">
        <v>6654</v>
      </c>
    </row>
    <row r="484" spans="1:1">
      <c r="A484" s="37"/>
    </row>
    <row r="485" spans="1:1">
      <c r="A485" s="37" t="s">
        <v>6655</v>
      </c>
    </row>
    <row r="486" spans="1:1">
      <c r="A486" s="37"/>
    </row>
    <row r="487" spans="1:1">
      <c r="A487" s="37" t="s">
        <v>6656</v>
      </c>
    </row>
    <row r="488" spans="1:1">
      <c r="A488" s="37"/>
    </row>
    <row r="489" spans="1:1">
      <c r="A489" s="37" t="s">
        <v>6657</v>
      </c>
    </row>
    <row r="490" spans="1:1">
      <c r="A490" s="37"/>
    </row>
    <row r="491" spans="1:1">
      <c r="A491" s="37" t="s">
        <v>6658</v>
      </c>
    </row>
    <row r="492" spans="1:1">
      <c r="A492" s="37"/>
    </row>
    <row r="493" spans="1:1">
      <c r="A493" s="37" t="s">
        <v>6659</v>
      </c>
    </row>
    <row r="494" spans="1:1">
      <c r="A494" s="37"/>
    </row>
    <row r="495" spans="1:1">
      <c r="A495" s="37" t="s">
        <v>6660</v>
      </c>
    </row>
    <row r="496" spans="1:1">
      <c r="A496" s="37"/>
    </row>
    <row r="497" spans="1:1">
      <c r="A497" s="37" t="s">
        <v>6661</v>
      </c>
    </row>
    <row r="498" spans="1:1">
      <c r="A498" s="37"/>
    </row>
    <row r="499" spans="1:1">
      <c r="A499" s="37" t="s">
        <v>6662</v>
      </c>
    </row>
    <row r="500" spans="1:1">
      <c r="A500" s="37"/>
    </row>
    <row r="501" spans="1:1">
      <c r="A501" s="37" t="s">
        <v>6663</v>
      </c>
    </row>
    <row r="502" spans="1:1">
      <c r="A502" s="37"/>
    </row>
    <row r="503" spans="1:1">
      <c r="A503" s="37" t="s">
        <v>6664</v>
      </c>
    </row>
    <row r="504" spans="1:1">
      <c r="A504" s="37"/>
    </row>
    <row r="505" spans="1:1">
      <c r="A505" s="37" t="s">
        <v>6665</v>
      </c>
    </row>
    <row r="506" spans="1:1">
      <c r="A506" s="37"/>
    </row>
    <row r="507" spans="1:1">
      <c r="A507" s="37" t="s">
        <v>6666</v>
      </c>
    </row>
    <row r="508" spans="1:1">
      <c r="A508" s="37"/>
    </row>
    <row r="509" spans="1:1">
      <c r="A509" s="37" t="s">
        <v>6667</v>
      </c>
    </row>
    <row r="510" spans="1:1">
      <c r="A510" s="37"/>
    </row>
    <row r="511" spans="1:1">
      <c r="A511" s="37" t="s">
        <v>6668</v>
      </c>
    </row>
    <row r="512" spans="1:1">
      <c r="A512" s="37"/>
    </row>
    <row r="513" spans="1:1">
      <c r="A513" s="37" t="s">
        <v>65</v>
      </c>
    </row>
    <row r="514" spans="1:1">
      <c r="A514" s="37" t="s">
        <v>6669</v>
      </c>
    </row>
    <row r="515" spans="1:1">
      <c r="A515" s="37"/>
    </row>
    <row r="516" spans="1:1">
      <c r="A516" s="37" t="s">
        <v>65</v>
      </c>
    </row>
    <row r="517" spans="1:1">
      <c r="A517" s="37" t="s">
        <v>6670</v>
      </c>
    </row>
    <row r="518" spans="1:1">
      <c r="A518" s="37"/>
    </row>
    <row r="519" spans="1:1">
      <c r="A519" s="37" t="s">
        <v>6671</v>
      </c>
    </row>
    <row r="520" spans="1:1">
      <c r="A520" s="37"/>
    </row>
    <row r="521" spans="1:1">
      <c r="A521" s="37" t="s">
        <v>6672</v>
      </c>
    </row>
    <row r="522" spans="1:1">
      <c r="A522" s="37"/>
    </row>
    <row r="523" spans="1:1">
      <c r="A523" s="37" t="s">
        <v>65</v>
      </c>
    </row>
    <row r="524" spans="1:1">
      <c r="A524" s="37" t="s">
        <v>6673</v>
      </c>
    </row>
    <row r="525" spans="1:1">
      <c r="A525" s="37"/>
    </row>
    <row r="526" spans="1:1">
      <c r="A526" s="37" t="s">
        <v>65</v>
      </c>
    </row>
    <row r="527" spans="1:1">
      <c r="A527" s="37" t="s">
        <v>6674</v>
      </c>
    </row>
    <row r="528" spans="1:1">
      <c r="A528" s="37"/>
    </row>
    <row r="529" spans="1:1">
      <c r="A529" s="37"/>
    </row>
    <row r="530" spans="1:1">
      <c r="A530" s="37" t="s">
        <v>6675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6676</v>
      </c>
    </row>
    <row r="537" spans="1:1">
      <c r="A537" s="37"/>
    </row>
    <row r="538" spans="1:1">
      <c r="A538" s="37" t="s">
        <v>6677</v>
      </c>
    </row>
    <row r="539" spans="1:1">
      <c r="A539" s="37"/>
    </row>
    <row r="540" spans="1:1">
      <c r="A540" s="37" t="s">
        <v>6678</v>
      </c>
    </row>
    <row r="541" spans="1:1">
      <c r="A541" s="37"/>
    </row>
    <row r="542" spans="1:1">
      <c r="A542" s="37" t="s">
        <v>6679</v>
      </c>
    </row>
    <row r="543" spans="1:1">
      <c r="A543" s="37"/>
    </row>
    <row r="544" spans="1:1">
      <c r="A544" s="37" t="s">
        <v>6680</v>
      </c>
    </row>
    <row r="545" spans="1:1">
      <c r="A545" s="37"/>
    </row>
    <row r="546" spans="1:1">
      <c r="A546" s="37" t="s">
        <v>6681</v>
      </c>
    </row>
    <row r="547" spans="1:1">
      <c r="A547" s="37"/>
    </row>
    <row r="548" spans="1:1">
      <c r="A548" s="37" t="s">
        <v>65</v>
      </c>
    </row>
    <row r="549" spans="1:1">
      <c r="A549" s="37" t="s">
        <v>6682</v>
      </c>
    </row>
    <row r="550" spans="1:1">
      <c r="A550" s="37"/>
    </row>
    <row r="551" spans="1:1">
      <c r="A551" s="37" t="s">
        <v>65</v>
      </c>
    </row>
    <row r="552" spans="1:1">
      <c r="A552" s="37" t="s">
        <v>6683</v>
      </c>
    </row>
    <row r="553" spans="1:1">
      <c r="A553" s="37"/>
    </row>
    <row r="554" spans="1:1">
      <c r="A554" s="37" t="s">
        <v>6684</v>
      </c>
    </row>
    <row r="555" spans="1:1">
      <c r="A555" s="37"/>
    </row>
    <row r="556" spans="1:1">
      <c r="A556" s="37" t="s">
        <v>6685</v>
      </c>
    </row>
    <row r="557" spans="1:1">
      <c r="A557" s="37"/>
    </row>
    <row r="558" spans="1:1">
      <c r="A558" s="37" t="s">
        <v>6686</v>
      </c>
    </row>
    <row r="559" spans="1:1">
      <c r="A559" s="37"/>
    </row>
    <row r="560" spans="1:1">
      <c r="A560" s="37" t="s">
        <v>6687</v>
      </c>
    </row>
    <row r="561" spans="1:1">
      <c r="A561" s="37"/>
    </row>
    <row r="562" spans="1:1">
      <c r="A562" s="37" t="s">
        <v>6688</v>
      </c>
    </row>
    <row r="563" spans="1:1">
      <c r="A563" s="37"/>
    </row>
    <row r="564" spans="1:1">
      <c r="A564" s="37" t="s">
        <v>65</v>
      </c>
    </row>
    <row r="565" spans="1:1">
      <c r="A565" s="37" t="s">
        <v>6689</v>
      </c>
    </row>
    <row r="566" spans="1:1">
      <c r="A566" s="37"/>
    </row>
    <row r="567" spans="1:1">
      <c r="A567" s="37" t="s">
        <v>65</v>
      </c>
    </row>
    <row r="568" spans="1:1">
      <c r="A568" s="37" t="s">
        <v>6690</v>
      </c>
    </row>
    <row r="569" spans="1:1">
      <c r="A569" s="37"/>
    </row>
    <row r="570" spans="1:1">
      <c r="A570" s="37" t="s">
        <v>6691</v>
      </c>
    </row>
    <row r="571" spans="1:1">
      <c r="A571" s="37"/>
    </row>
    <row r="572" spans="1:1">
      <c r="A572" s="37" t="s">
        <v>6692</v>
      </c>
    </row>
    <row r="573" spans="1:1">
      <c r="A573" s="37"/>
    </row>
    <row r="574" spans="1:1">
      <c r="A574" s="37" t="s">
        <v>6693</v>
      </c>
    </row>
    <row r="575" spans="1:1">
      <c r="A575" s="37"/>
    </row>
    <row r="576" spans="1:1">
      <c r="A576" s="37" t="s">
        <v>6694</v>
      </c>
    </row>
    <row r="577" spans="1:1">
      <c r="A577" s="37"/>
    </row>
    <row r="578" spans="1:1">
      <c r="A578" s="37" t="s">
        <v>6695</v>
      </c>
    </row>
    <row r="579" spans="1:1">
      <c r="A579" s="37"/>
    </row>
    <row r="580" spans="1:1">
      <c r="A580" s="37" t="s">
        <v>6696</v>
      </c>
    </row>
    <row r="581" spans="1:1">
      <c r="A581" s="37"/>
    </row>
    <row r="582" spans="1:1">
      <c r="A582" s="37" t="s">
        <v>6697</v>
      </c>
    </row>
    <row r="583" spans="1:1">
      <c r="A583" s="37"/>
    </row>
    <row r="584" spans="1:1">
      <c r="A584" s="37" t="s">
        <v>6698</v>
      </c>
    </row>
    <row r="585" spans="1:1">
      <c r="A585" s="37"/>
    </row>
    <row r="586" spans="1:1">
      <c r="A586" s="37" t="s">
        <v>6699</v>
      </c>
    </row>
    <row r="587" spans="1:1">
      <c r="A587" s="37"/>
    </row>
    <row r="588" spans="1:1">
      <c r="A588" s="37" t="s">
        <v>6700</v>
      </c>
    </row>
    <row r="589" spans="1:1">
      <c r="A589" s="37"/>
    </row>
    <row r="590" spans="1:1">
      <c r="A590" s="37" t="s">
        <v>6701</v>
      </c>
    </row>
    <row r="591" spans="1:1">
      <c r="A591" s="37"/>
    </row>
    <row r="592" spans="1:1">
      <c r="A592" s="37" t="s">
        <v>6702</v>
      </c>
    </row>
    <row r="593" spans="1:1">
      <c r="A593" s="37"/>
    </row>
    <row r="594" spans="1:1">
      <c r="A594" s="37" t="s">
        <v>6703</v>
      </c>
    </row>
    <row r="595" spans="1:1">
      <c r="A595" s="37"/>
    </row>
    <row r="596" spans="1:1">
      <c r="A596" s="37" t="s">
        <v>6704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/>
    </row>
    <row r="603" spans="1:1">
      <c r="A603" s="37" t="s">
        <v>6705</v>
      </c>
    </row>
    <row r="604" spans="1:1">
      <c r="A604" s="37"/>
    </row>
    <row r="605" spans="1:1">
      <c r="A605" s="37" t="s">
        <v>6706</v>
      </c>
    </row>
    <row r="606" spans="1:1">
      <c r="A606" s="37"/>
    </row>
    <row r="607" spans="1:1">
      <c r="A607" s="37" t="s">
        <v>6707</v>
      </c>
    </row>
    <row r="608" spans="1:1">
      <c r="A608" s="37"/>
    </row>
    <row r="609" spans="1:1">
      <c r="A609" s="37" t="s">
        <v>6708</v>
      </c>
    </row>
    <row r="610" spans="1:1">
      <c r="A610" s="37"/>
    </row>
    <row r="611" spans="1:1">
      <c r="A611" s="37" t="s">
        <v>65</v>
      </c>
    </row>
    <row r="612" spans="1:1">
      <c r="A612" s="37" t="s">
        <v>6709</v>
      </c>
    </row>
    <row r="613" spans="1:1">
      <c r="A613" s="37"/>
    </row>
    <row r="614" spans="1:1">
      <c r="A614" s="37" t="s">
        <v>65</v>
      </c>
    </row>
    <row r="615" spans="1:1">
      <c r="A615" s="37" t="s">
        <v>326</v>
      </c>
    </row>
    <row r="616" spans="1:1">
      <c r="A616" s="37" t="s">
        <v>6710</v>
      </c>
    </row>
    <row r="617" spans="1:1">
      <c r="A617" s="37"/>
    </row>
    <row r="618" spans="1:1">
      <c r="A618" s="37" t="s">
        <v>65</v>
      </c>
    </row>
    <row r="619" spans="1:1">
      <c r="A619" s="37" t="s">
        <v>65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2040-5AF1-47CD-A13B-DD132715B690}">
  <dimension ref="A1:A20"/>
  <sheetViews>
    <sheetView workbookViewId="0">
      <selection sqref="A1:A619"/>
    </sheetView>
  </sheetViews>
  <sheetFormatPr defaultRowHeight="14.4"/>
  <sheetData>
    <row r="1" spans="1:1">
      <c r="A1" s="37"/>
    </row>
    <row r="2" spans="1:1">
      <c r="A2" s="37" t="s">
        <v>6711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6712</v>
      </c>
    </row>
    <row r="9" spans="1:1">
      <c r="A9" s="37"/>
    </row>
    <row r="10" spans="1:1">
      <c r="A10" s="37" t="s">
        <v>6713</v>
      </c>
    </row>
    <row r="11" spans="1:1">
      <c r="A11" s="37"/>
    </row>
    <row r="12" spans="1:1">
      <c r="A12" s="37" t="s">
        <v>65</v>
      </c>
    </row>
    <row r="13" spans="1:1">
      <c r="A13" s="37" t="s">
        <v>6714</v>
      </c>
    </row>
    <row r="14" spans="1:1">
      <c r="A14" s="37"/>
    </row>
    <row r="15" spans="1:1">
      <c r="A15" s="37" t="s">
        <v>65</v>
      </c>
    </row>
    <row r="16" spans="1:1">
      <c r="A16" s="37" t="s">
        <v>326</v>
      </c>
    </row>
    <row r="17" spans="1:1">
      <c r="A17" s="37" t="s">
        <v>6715</v>
      </c>
    </row>
    <row r="18" spans="1:1">
      <c r="A18" s="37"/>
    </row>
    <row r="19" spans="1:1">
      <c r="A19" s="37" t="s">
        <v>65</v>
      </c>
    </row>
    <row r="20" spans="1:1">
      <c r="A20" s="37" t="s">
        <v>65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9E07-98D1-499B-92AE-3F314B0DB3F8}">
  <sheetPr>
    <pageSetUpPr fitToPage="1"/>
  </sheetPr>
  <dimension ref="A2:J620"/>
  <sheetViews>
    <sheetView topLeftCell="A101" workbookViewId="0">
      <selection activeCell="D113" activeCellId="1" sqref="C113 D113"/>
    </sheetView>
  </sheetViews>
  <sheetFormatPr defaultRowHeight="14.4"/>
  <cols>
    <col min="1" max="1" width="31.77734375" bestFit="1" customWidth="1"/>
    <col min="2" max="2" width="18.77734375" bestFit="1" customWidth="1"/>
    <col min="3" max="3" width="12.5546875" customWidth="1"/>
    <col min="4" max="4" width="11.5546875" customWidth="1"/>
    <col min="5" max="5" width="11.21875" customWidth="1"/>
    <col min="6" max="6" width="10.109375" customWidth="1"/>
    <col min="7" max="7" width="12.109375" customWidth="1"/>
    <col min="8" max="8" width="10.88671875" customWidth="1"/>
    <col min="9" max="9" width="21.33203125" bestFit="1" customWidth="1"/>
    <col min="10" max="10" width="8.33203125" bestFit="1" customWidth="1"/>
  </cols>
  <sheetData>
    <row r="2" spans="1:10">
      <c r="A2" s="30"/>
    </row>
    <row r="3" spans="1:10">
      <c r="A3" s="30" t="s">
        <v>5950</v>
      </c>
      <c r="B3" t="s">
        <v>5951</v>
      </c>
      <c r="C3" t="s">
        <v>5952</v>
      </c>
      <c r="D3" t="s">
        <v>5953</v>
      </c>
      <c r="E3" t="s">
        <v>5954</v>
      </c>
      <c r="F3" t="s">
        <v>5955</v>
      </c>
      <c r="G3" t="s">
        <v>339</v>
      </c>
    </row>
    <row r="4" spans="1:10">
      <c r="A4" s="30"/>
      <c r="E4" t="s">
        <v>54</v>
      </c>
      <c r="G4" t="s">
        <v>5956</v>
      </c>
      <c r="I4" t="s">
        <v>344</v>
      </c>
    </row>
    <row r="5" spans="1:10">
      <c r="A5" s="30"/>
      <c r="C5" t="s">
        <v>350</v>
      </c>
      <c r="D5" t="s">
        <v>350</v>
      </c>
      <c r="E5" t="s">
        <v>5957</v>
      </c>
      <c r="F5" t="s">
        <v>5958</v>
      </c>
      <c r="G5" t="s">
        <v>345</v>
      </c>
      <c r="H5" t="s">
        <v>350</v>
      </c>
      <c r="I5" t="s">
        <v>5959</v>
      </c>
    </row>
    <row r="6" spans="1:10">
      <c r="A6" s="30"/>
      <c r="C6" t="s">
        <v>355</v>
      </c>
      <c r="D6" t="s">
        <v>5960</v>
      </c>
      <c r="E6" t="s">
        <v>358</v>
      </c>
      <c r="F6" t="s">
        <v>359</v>
      </c>
      <c r="G6" t="s">
        <v>360</v>
      </c>
      <c r="H6" t="s">
        <v>5961</v>
      </c>
      <c r="I6" t="s">
        <v>5962</v>
      </c>
      <c r="J6" t="s">
        <v>364</v>
      </c>
    </row>
    <row r="7" spans="1:10">
      <c r="A7" s="30" t="s">
        <v>365</v>
      </c>
      <c r="B7" t="s">
        <v>5963</v>
      </c>
      <c r="C7" t="s">
        <v>369</v>
      </c>
      <c r="D7" t="s">
        <v>369</v>
      </c>
      <c r="E7" t="s">
        <v>369</v>
      </c>
      <c r="F7" t="s">
        <v>369</v>
      </c>
      <c r="G7" t="s">
        <v>369</v>
      </c>
      <c r="H7" t="s">
        <v>369</v>
      </c>
    </row>
    <row r="8" spans="1:10">
      <c r="A8" s="30"/>
    </row>
    <row r="9" spans="1:10">
      <c r="A9" s="30" t="s">
        <v>5964</v>
      </c>
      <c r="B9" t="s">
        <v>5965</v>
      </c>
      <c r="C9">
        <v>2557.17</v>
      </c>
      <c r="D9">
        <v>3084.84</v>
      </c>
      <c r="E9">
        <v>0</v>
      </c>
      <c r="F9">
        <v>0</v>
      </c>
      <c r="G9">
        <v>0</v>
      </c>
      <c r="H9">
        <v>0</v>
      </c>
      <c r="I9" t="s">
        <v>5966</v>
      </c>
      <c r="J9" t="s">
        <v>5967</v>
      </c>
    </row>
    <row r="10" spans="1:10">
      <c r="A10" s="30"/>
    </row>
    <row r="11" spans="1:10">
      <c r="A11" s="30" t="s">
        <v>5968</v>
      </c>
      <c r="B11" t="s">
        <v>394</v>
      </c>
      <c r="C11" t="s">
        <v>5969</v>
      </c>
      <c r="D11" t="s">
        <v>393</v>
      </c>
      <c r="E11" t="s">
        <v>5970</v>
      </c>
      <c r="F11" t="s">
        <v>5971</v>
      </c>
      <c r="G11" t="s">
        <v>5970</v>
      </c>
      <c r="H11" t="s">
        <v>394</v>
      </c>
      <c r="I11" t="s">
        <v>389</v>
      </c>
      <c r="J11" t="s">
        <v>396</v>
      </c>
    </row>
    <row r="12" spans="1:10">
      <c r="A12" s="30" t="s">
        <v>5964</v>
      </c>
      <c r="C12">
        <v>2557.17</v>
      </c>
      <c r="D12">
        <v>3084.84</v>
      </c>
      <c r="E12">
        <v>0</v>
      </c>
      <c r="F12">
        <v>0</v>
      </c>
      <c r="G12">
        <v>0</v>
      </c>
      <c r="H12">
        <v>0</v>
      </c>
      <c r="I12" t="s">
        <v>5966</v>
      </c>
    </row>
    <row r="13" spans="1:10">
      <c r="A13" s="30"/>
    </row>
    <row r="14" spans="1:10">
      <c r="A14" s="30" t="s">
        <v>5968</v>
      </c>
      <c r="B14" t="s">
        <v>394</v>
      </c>
      <c r="C14" t="s">
        <v>5969</v>
      </c>
      <c r="D14" t="s">
        <v>393</v>
      </c>
      <c r="E14" t="s">
        <v>5970</v>
      </c>
      <c r="F14" t="s">
        <v>5971</v>
      </c>
      <c r="G14" t="s">
        <v>5970</v>
      </c>
      <c r="H14" t="s">
        <v>394</v>
      </c>
      <c r="I14" t="s">
        <v>389</v>
      </c>
      <c r="J14" t="s">
        <v>396</v>
      </c>
    </row>
    <row r="15" spans="1:10">
      <c r="A15" s="30" t="s">
        <v>5972</v>
      </c>
      <c r="B15" t="s">
        <v>5973</v>
      </c>
      <c r="C15">
        <v>2322.3000000000002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5974</v>
      </c>
      <c r="J15" t="s">
        <v>5967</v>
      </c>
    </row>
    <row r="16" spans="1:10">
      <c r="A16" s="30"/>
    </row>
    <row r="17" spans="1:10">
      <c r="A17" s="30" t="s">
        <v>5972</v>
      </c>
      <c r="B17" t="s">
        <v>5975</v>
      </c>
      <c r="C17">
        <v>4180.1400000000003</v>
      </c>
      <c r="D17">
        <v>619.28</v>
      </c>
      <c r="E17">
        <v>0</v>
      </c>
      <c r="F17">
        <v>0</v>
      </c>
      <c r="G17">
        <v>0</v>
      </c>
      <c r="H17">
        <v>0</v>
      </c>
      <c r="I17" t="s">
        <v>5976</v>
      </c>
      <c r="J17" t="s">
        <v>5967</v>
      </c>
    </row>
    <row r="18" spans="1:10">
      <c r="A18" s="30"/>
    </row>
    <row r="19" spans="1:10">
      <c r="A19" s="30" t="s">
        <v>5968</v>
      </c>
      <c r="B19" t="s">
        <v>394</v>
      </c>
      <c r="C19" t="s">
        <v>5969</v>
      </c>
      <c r="D19" t="s">
        <v>393</v>
      </c>
      <c r="E19" t="s">
        <v>5970</v>
      </c>
      <c r="F19" t="s">
        <v>5971</v>
      </c>
      <c r="G19" t="s">
        <v>5970</v>
      </c>
      <c r="H19" t="s">
        <v>394</v>
      </c>
      <c r="I19" t="s">
        <v>389</v>
      </c>
      <c r="J19" t="s">
        <v>396</v>
      </c>
    </row>
    <row r="20" spans="1:10">
      <c r="A20" s="30" t="s">
        <v>5972</v>
      </c>
      <c r="C20">
        <v>6502.44</v>
      </c>
      <c r="D20">
        <v>619.28</v>
      </c>
      <c r="E20">
        <v>0</v>
      </c>
      <c r="F20">
        <v>0</v>
      </c>
      <c r="G20">
        <v>0</v>
      </c>
      <c r="H20">
        <v>0</v>
      </c>
      <c r="I20" t="s">
        <v>5977</v>
      </c>
    </row>
    <row r="21" spans="1:10">
      <c r="A21" s="30"/>
    </row>
    <row r="22" spans="1:10">
      <c r="A22" s="30" t="s">
        <v>5968</v>
      </c>
      <c r="B22" t="s">
        <v>394</v>
      </c>
      <c r="C22" t="s">
        <v>5969</v>
      </c>
      <c r="D22" t="s">
        <v>393</v>
      </c>
      <c r="E22" t="s">
        <v>5970</v>
      </c>
      <c r="F22" t="s">
        <v>5971</v>
      </c>
      <c r="G22" t="s">
        <v>5970</v>
      </c>
      <c r="H22" t="s">
        <v>394</v>
      </c>
      <c r="I22" t="s">
        <v>389</v>
      </c>
      <c r="J22" t="s">
        <v>396</v>
      </c>
    </row>
    <row r="23" spans="1:10">
      <c r="A23" s="30" t="s">
        <v>5978</v>
      </c>
      <c r="B23" t="s">
        <v>5979</v>
      </c>
      <c r="C23">
        <v>1842.39</v>
      </c>
      <c r="D23">
        <v>1660.58</v>
      </c>
      <c r="E23">
        <v>0</v>
      </c>
      <c r="F23">
        <v>0</v>
      </c>
      <c r="G23">
        <v>0</v>
      </c>
      <c r="H23">
        <v>0</v>
      </c>
      <c r="I23" t="s">
        <v>5980</v>
      </c>
    </row>
    <row r="24" spans="1:10">
      <c r="A24" s="30"/>
    </row>
    <row r="25" spans="1:10">
      <c r="A25" s="30" t="s">
        <v>5978</v>
      </c>
      <c r="B25" t="s">
        <v>5981</v>
      </c>
      <c r="C25">
        <v>267.77999999999997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5982</v>
      </c>
    </row>
    <row r="26" spans="1:10">
      <c r="A26" s="30"/>
    </row>
    <row r="27" spans="1:10">
      <c r="A27" s="30" t="s">
        <v>5968</v>
      </c>
      <c r="B27" t="s">
        <v>394</v>
      </c>
      <c r="C27" t="s">
        <v>5969</v>
      </c>
      <c r="D27" t="s">
        <v>393</v>
      </c>
      <c r="E27" t="s">
        <v>5970</v>
      </c>
      <c r="F27" t="s">
        <v>5971</v>
      </c>
      <c r="G27" t="s">
        <v>5970</v>
      </c>
      <c r="H27" t="s">
        <v>394</v>
      </c>
      <c r="I27" t="s">
        <v>389</v>
      </c>
      <c r="J27" t="s">
        <v>396</v>
      </c>
    </row>
    <row r="28" spans="1:10">
      <c r="A28" s="30" t="s">
        <v>5978</v>
      </c>
      <c r="C28">
        <v>2110.17</v>
      </c>
      <c r="D28">
        <v>1660.58</v>
      </c>
      <c r="E28">
        <v>0</v>
      </c>
      <c r="F28">
        <v>0</v>
      </c>
      <c r="G28">
        <v>0</v>
      </c>
      <c r="H28">
        <v>0</v>
      </c>
      <c r="I28" t="s">
        <v>5983</v>
      </c>
    </row>
    <row r="29" spans="1:10">
      <c r="A29" s="30"/>
    </row>
    <row r="30" spans="1:10">
      <c r="A30" s="30" t="s">
        <v>5968</v>
      </c>
      <c r="B30" t="s">
        <v>394</v>
      </c>
      <c r="C30" t="s">
        <v>5969</v>
      </c>
      <c r="D30" t="s">
        <v>393</v>
      </c>
      <c r="E30" t="s">
        <v>5970</v>
      </c>
      <c r="F30" t="s">
        <v>5971</v>
      </c>
      <c r="G30" t="s">
        <v>5970</v>
      </c>
      <c r="H30" t="s">
        <v>394</v>
      </c>
      <c r="I30" t="s">
        <v>389</v>
      </c>
      <c r="J30" t="s">
        <v>396</v>
      </c>
    </row>
    <row r="31" spans="1:10">
      <c r="A31" s="30" t="s">
        <v>5984</v>
      </c>
      <c r="B31" t="s">
        <v>5985</v>
      </c>
      <c r="C31">
        <v>3831.8</v>
      </c>
      <c r="D31">
        <v>1083.74</v>
      </c>
      <c r="E31">
        <v>0</v>
      </c>
      <c r="F31">
        <v>0</v>
      </c>
      <c r="G31">
        <v>0</v>
      </c>
      <c r="H31">
        <v>0</v>
      </c>
      <c r="I31" t="s">
        <v>5986</v>
      </c>
      <c r="J31" t="s">
        <v>5967</v>
      </c>
    </row>
    <row r="32" spans="1:10">
      <c r="A32" s="30"/>
    </row>
    <row r="33" spans="1:10">
      <c r="A33" s="30" t="s">
        <v>5984</v>
      </c>
      <c r="B33" t="s">
        <v>5987</v>
      </c>
      <c r="C33">
        <v>3831.8</v>
      </c>
      <c r="D33">
        <v>1083.74</v>
      </c>
      <c r="E33">
        <v>0</v>
      </c>
      <c r="F33">
        <v>0</v>
      </c>
      <c r="G33">
        <v>0</v>
      </c>
      <c r="H33">
        <v>0</v>
      </c>
      <c r="I33" t="s">
        <v>5986</v>
      </c>
      <c r="J33" t="s">
        <v>5967</v>
      </c>
    </row>
    <row r="34" spans="1:10">
      <c r="A34" s="30"/>
    </row>
    <row r="35" spans="1:10">
      <c r="A35" s="30" t="s">
        <v>5984</v>
      </c>
      <c r="B35" t="s">
        <v>5988</v>
      </c>
      <c r="C35">
        <v>0</v>
      </c>
      <c r="D35">
        <v>0</v>
      </c>
      <c r="E35">
        <v>0</v>
      </c>
      <c r="F35">
        <v>0</v>
      </c>
      <c r="G35">
        <v>1492.8</v>
      </c>
      <c r="H35">
        <v>0</v>
      </c>
      <c r="I35" t="s">
        <v>5989</v>
      </c>
      <c r="J35" t="s">
        <v>377</v>
      </c>
    </row>
    <row r="36" spans="1:10">
      <c r="A36" s="30"/>
    </row>
    <row r="37" spans="1:10">
      <c r="A37" s="30" t="s">
        <v>5984</v>
      </c>
      <c r="B37" t="s">
        <v>5990</v>
      </c>
      <c r="C37">
        <v>950.67</v>
      </c>
      <c r="D37">
        <v>1056.3</v>
      </c>
      <c r="E37">
        <v>0</v>
      </c>
      <c r="F37">
        <v>0</v>
      </c>
      <c r="G37">
        <v>0</v>
      </c>
      <c r="H37">
        <v>0</v>
      </c>
      <c r="I37" t="s">
        <v>5991</v>
      </c>
      <c r="J37" t="s">
        <v>377</v>
      </c>
    </row>
    <row r="38" spans="1:10">
      <c r="A38" s="30"/>
    </row>
    <row r="39" spans="1:10">
      <c r="A39" s="30" t="s">
        <v>5984</v>
      </c>
      <c r="B39" t="s">
        <v>5992</v>
      </c>
      <c r="C39">
        <v>1690.08</v>
      </c>
      <c r="D39">
        <v>3380.16</v>
      </c>
      <c r="E39">
        <v>0</v>
      </c>
      <c r="F39">
        <v>0</v>
      </c>
      <c r="G39">
        <v>0</v>
      </c>
      <c r="H39">
        <v>0</v>
      </c>
      <c r="I39" t="s">
        <v>5993</v>
      </c>
      <c r="J39" t="s">
        <v>5967</v>
      </c>
    </row>
    <row r="40" spans="1:10">
      <c r="A40" s="30"/>
    </row>
    <row r="41" spans="1:10">
      <c r="A41" s="30" t="s">
        <v>5984</v>
      </c>
      <c r="B41" t="s">
        <v>5994</v>
      </c>
      <c r="C41">
        <v>2746.38</v>
      </c>
      <c r="D41">
        <v>985.88</v>
      </c>
      <c r="E41">
        <v>0</v>
      </c>
      <c r="F41">
        <v>0</v>
      </c>
      <c r="G41">
        <v>0</v>
      </c>
      <c r="H41">
        <v>0</v>
      </c>
      <c r="I41" t="s">
        <v>5995</v>
      </c>
      <c r="J41" t="s">
        <v>5967</v>
      </c>
    </row>
    <row r="42" spans="1:10">
      <c r="A42" s="30"/>
    </row>
    <row r="43" spans="1:10">
      <c r="A43" s="30" t="s">
        <v>5984</v>
      </c>
      <c r="B43" t="s">
        <v>5996</v>
      </c>
      <c r="C43">
        <v>2746.38</v>
      </c>
      <c r="D43">
        <v>985.88</v>
      </c>
      <c r="E43">
        <v>0</v>
      </c>
      <c r="F43">
        <v>0</v>
      </c>
      <c r="G43">
        <v>0</v>
      </c>
      <c r="H43">
        <v>0</v>
      </c>
      <c r="I43" t="s">
        <v>5995</v>
      </c>
      <c r="J43" t="s">
        <v>5967</v>
      </c>
    </row>
    <row r="44" spans="1:10">
      <c r="A44" s="30"/>
    </row>
    <row r="45" spans="1:10">
      <c r="A45" s="30" t="s">
        <v>5984</v>
      </c>
      <c r="B45" t="s">
        <v>5997</v>
      </c>
      <c r="C45">
        <v>2006.97</v>
      </c>
      <c r="D45">
        <v>2605.54</v>
      </c>
      <c r="E45">
        <v>0</v>
      </c>
      <c r="F45">
        <v>0</v>
      </c>
      <c r="G45">
        <v>0</v>
      </c>
      <c r="H45">
        <v>0</v>
      </c>
      <c r="I45" t="s">
        <v>5998</v>
      </c>
      <c r="J45" t="s">
        <v>5967</v>
      </c>
    </row>
    <row r="46" spans="1:10">
      <c r="A46" s="30"/>
    </row>
    <row r="47" spans="1:10">
      <c r="A47" s="30" t="s">
        <v>5984</v>
      </c>
      <c r="B47" t="s">
        <v>5999</v>
      </c>
      <c r="C47">
        <v>1214.75</v>
      </c>
      <c r="D47">
        <v>1056.3</v>
      </c>
      <c r="E47">
        <v>0</v>
      </c>
      <c r="F47">
        <v>0</v>
      </c>
      <c r="G47">
        <v>0</v>
      </c>
      <c r="H47">
        <v>0</v>
      </c>
      <c r="I47" t="s">
        <v>6000</v>
      </c>
      <c r="J47" t="s">
        <v>377</v>
      </c>
    </row>
    <row r="48" spans="1:10">
      <c r="A48" s="30"/>
    </row>
    <row r="49" spans="1:10">
      <c r="A49" s="30" t="s">
        <v>5968</v>
      </c>
      <c r="B49" t="s">
        <v>394</v>
      </c>
      <c r="C49" t="s">
        <v>5969</v>
      </c>
      <c r="D49" t="s">
        <v>393</v>
      </c>
      <c r="E49" t="s">
        <v>5970</v>
      </c>
      <c r="F49" t="s">
        <v>5971</v>
      </c>
      <c r="G49" t="s">
        <v>5970</v>
      </c>
      <c r="H49" t="s">
        <v>394</v>
      </c>
      <c r="I49" t="s">
        <v>389</v>
      </c>
      <c r="J49" t="s">
        <v>396</v>
      </c>
    </row>
    <row r="50" spans="1:10">
      <c r="A50" s="30" t="s">
        <v>5984</v>
      </c>
      <c r="C50">
        <v>19018.830000000002</v>
      </c>
      <c r="D50">
        <v>12237.54</v>
      </c>
      <c r="E50">
        <v>0</v>
      </c>
      <c r="F50">
        <v>0</v>
      </c>
      <c r="G50">
        <v>1492.8</v>
      </c>
      <c r="H50">
        <v>0</v>
      </c>
      <c r="I50" t="s">
        <v>6001</v>
      </c>
    </row>
    <row r="51" spans="1:10">
      <c r="A51" s="30"/>
    </row>
    <row r="52" spans="1:10">
      <c r="A52" s="30" t="s">
        <v>5968</v>
      </c>
      <c r="B52" t="s">
        <v>394</v>
      </c>
      <c r="C52" t="s">
        <v>5969</v>
      </c>
      <c r="D52" t="s">
        <v>393</v>
      </c>
      <c r="E52" t="s">
        <v>5970</v>
      </c>
      <c r="F52" t="s">
        <v>5971</v>
      </c>
      <c r="G52" t="s">
        <v>5970</v>
      </c>
      <c r="H52" t="s">
        <v>394</v>
      </c>
      <c r="I52" t="s">
        <v>389</v>
      </c>
      <c r="J52" t="s">
        <v>396</v>
      </c>
    </row>
    <row r="53" spans="1:10">
      <c r="A53" s="30" t="s">
        <v>6002</v>
      </c>
      <c r="B53" t="s">
        <v>6003</v>
      </c>
      <c r="C53">
        <v>7464</v>
      </c>
      <c r="D53">
        <v>0</v>
      </c>
      <c r="E53">
        <v>0</v>
      </c>
      <c r="F53">
        <v>0</v>
      </c>
      <c r="G53">
        <v>2985.6</v>
      </c>
      <c r="H53">
        <v>0</v>
      </c>
      <c r="I53" t="s">
        <v>6004</v>
      </c>
      <c r="J53" t="s">
        <v>5967</v>
      </c>
    </row>
    <row r="54" spans="1:10">
      <c r="A54" s="30"/>
    </row>
    <row r="55" spans="1:10">
      <c r="A55" s="30" t="s">
        <v>6002</v>
      </c>
      <c r="B55" t="s">
        <v>6005</v>
      </c>
      <c r="C55">
        <v>6717.6</v>
      </c>
      <c r="D55">
        <v>995.2</v>
      </c>
      <c r="E55">
        <v>0</v>
      </c>
      <c r="F55">
        <v>0</v>
      </c>
      <c r="G55">
        <v>0</v>
      </c>
      <c r="H55">
        <v>0</v>
      </c>
      <c r="I55" t="s">
        <v>6006</v>
      </c>
      <c r="J55" t="s">
        <v>5967</v>
      </c>
    </row>
    <row r="56" spans="1:10">
      <c r="A56" s="30"/>
    </row>
    <row r="57" spans="1:10">
      <c r="A57" s="30" t="s">
        <v>6002</v>
      </c>
      <c r="B57" t="s">
        <v>6007</v>
      </c>
      <c r="C57">
        <v>369.71</v>
      </c>
      <c r="D57">
        <v>1056.3</v>
      </c>
      <c r="E57">
        <v>0</v>
      </c>
      <c r="F57">
        <v>0</v>
      </c>
      <c r="G57">
        <v>0</v>
      </c>
      <c r="H57">
        <v>0</v>
      </c>
      <c r="I57" t="s">
        <v>6008</v>
      </c>
      <c r="J57" t="s">
        <v>377</v>
      </c>
    </row>
    <row r="58" spans="1:10">
      <c r="A58" s="30"/>
    </row>
    <row r="59" spans="1:10">
      <c r="A59" s="30" t="s">
        <v>6002</v>
      </c>
      <c r="B59" t="s">
        <v>6009</v>
      </c>
      <c r="C59">
        <v>4738.1099999999997</v>
      </c>
      <c r="D59">
        <v>1700.86</v>
      </c>
      <c r="E59">
        <v>0</v>
      </c>
      <c r="F59">
        <v>0</v>
      </c>
      <c r="G59">
        <v>0</v>
      </c>
      <c r="H59">
        <v>0</v>
      </c>
      <c r="I59" t="s">
        <v>6010</v>
      </c>
      <c r="J59" t="s">
        <v>5967</v>
      </c>
    </row>
    <row r="60" spans="1:10">
      <c r="A60" s="30"/>
    </row>
    <row r="61" spans="1:10">
      <c r="A61" s="30" t="s">
        <v>6002</v>
      </c>
      <c r="B61" t="s">
        <v>6011</v>
      </c>
      <c r="C61">
        <v>6013.76</v>
      </c>
      <c r="D61">
        <v>1700.86</v>
      </c>
      <c r="E61">
        <v>0</v>
      </c>
      <c r="F61">
        <v>0</v>
      </c>
      <c r="G61">
        <v>0</v>
      </c>
      <c r="H61">
        <v>0</v>
      </c>
      <c r="I61" t="s">
        <v>6012</v>
      </c>
      <c r="J61" t="s">
        <v>5967</v>
      </c>
    </row>
    <row r="62" spans="1:10">
      <c r="A62" s="30"/>
    </row>
    <row r="63" spans="1:10">
      <c r="A63" s="30" t="s">
        <v>5968</v>
      </c>
      <c r="B63" t="s">
        <v>394</v>
      </c>
      <c r="C63" t="s">
        <v>5969</v>
      </c>
      <c r="D63" t="s">
        <v>393</v>
      </c>
      <c r="E63" t="s">
        <v>5970</v>
      </c>
      <c r="F63" t="s">
        <v>5971</v>
      </c>
      <c r="G63" t="s">
        <v>5970</v>
      </c>
      <c r="H63" t="s">
        <v>394</v>
      </c>
      <c r="I63" t="s">
        <v>389</v>
      </c>
      <c r="J63" t="s">
        <v>396</v>
      </c>
    </row>
    <row r="64" spans="1:10">
      <c r="A64" s="30" t="s">
        <v>6002</v>
      </c>
      <c r="C64">
        <v>25303.18</v>
      </c>
      <c r="D64">
        <v>5453.22</v>
      </c>
      <c r="E64">
        <v>0</v>
      </c>
      <c r="F64">
        <v>0</v>
      </c>
      <c r="G64">
        <v>2985.6</v>
      </c>
      <c r="H64">
        <v>0</v>
      </c>
      <c r="I64" t="s">
        <v>6013</v>
      </c>
    </row>
    <row r="65" spans="1:10">
      <c r="A65" s="30"/>
    </row>
    <row r="66" spans="1:10">
      <c r="A66" s="30" t="s">
        <v>5968</v>
      </c>
      <c r="B66" t="s">
        <v>394</v>
      </c>
      <c r="C66" t="s">
        <v>5969</v>
      </c>
      <c r="D66" t="s">
        <v>393</v>
      </c>
      <c r="E66" t="s">
        <v>5970</v>
      </c>
      <c r="F66" t="s">
        <v>5971</v>
      </c>
      <c r="G66" t="s">
        <v>5970</v>
      </c>
      <c r="H66" t="s">
        <v>394</v>
      </c>
      <c r="I66" t="s">
        <v>389</v>
      </c>
      <c r="J66" t="s">
        <v>396</v>
      </c>
    </row>
    <row r="67" spans="1:10">
      <c r="A67" s="30" t="s">
        <v>6014</v>
      </c>
      <c r="B67" t="s">
        <v>6015</v>
      </c>
      <c r="C67">
        <v>3477.21</v>
      </c>
      <c r="D67">
        <v>0</v>
      </c>
      <c r="E67">
        <v>0</v>
      </c>
      <c r="F67">
        <v>0</v>
      </c>
      <c r="G67">
        <v>2529.12</v>
      </c>
      <c r="H67">
        <v>0</v>
      </c>
      <c r="I67" t="s">
        <v>6016</v>
      </c>
      <c r="J67" t="s">
        <v>5967</v>
      </c>
    </row>
    <row r="68" spans="1:10">
      <c r="A68" s="30"/>
    </row>
    <row r="69" spans="1:10">
      <c r="A69" s="30" t="s">
        <v>5950</v>
      </c>
      <c r="B69" t="s">
        <v>5951</v>
      </c>
      <c r="C69" t="s">
        <v>5952</v>
      </c>
      <c r="D69" t="s">
        <v>5953</v>
      </c>
      <c r="E69" t="s">
        <v>5954</v>
      </c>
      <c r="F69" t="s">
        <v>5955</v>
      </c>
      <c r="G69" t="s">
        <v>457</v>
      </c>
    </row>
    <row r="70" spans="1:10">
      <c r="A70" s="30"/>
      <c r="E70" t="s">
        <v>54</v>
      </c>
      <c r="G70" t="s">
        <v>5956</v>
      </c>
      <c r="I70" t="s">
        <v>344</v>
      </c>
    </row>
    <row r="71" spans="1:10">
      <c r="A71" s="30"/>
      <c r="C71" t="s">
        <v>350</v>
      </c>
      <c r="D71" t="s">
        <v>350</v>
      </c>
      <c r="E71" t="s">
        <v>5957</v>
      </c>
      <c r="F71" t="s">
        <v>5958</v>
      </c>
      <c r="G71" t="s">
        <v>345</v>
      </c>
      <c r="H71" t="s">
        <v>350</v>
      </c>
      <c r="I71" t="s">
        <v>5959</v>
      </c>
    </row>
    <row r="72" spans="1:10">
      <c r="A72" s="30"/>
      <c r="C72" t="s">
        <v>355</v>
      </c>
      <c r="D72" t="s">
        <v>5960</v>
      </c>
      <c r="E72" t="s">
        <v>358</v>
      </c>
      <c r="F72" t="s">
        <v>359</v>
      </c>
      <c r="G72" t="s">
        <v>360</v>
      </c>
      <c r="H72" t="s">
        <v>5961</v>
      </c>
      <c r="I72" t="s">
        <v>5962</v>
      </c>
      <c r="J72" t="s">
        <v>364</v>
      </c>
    </row>
    <row r="73" spans="1:10">
      <c r="A73" s="30" t="s">
        <v>365</v>
      </c>
      <c r="B73" t="s">
        <v>5963</v>
      </c>
      <c r="C73" t="s">
        <v>369</v>
      </c>
      <c r="D73" t="s">
        <v>369</v>
      </c>
      <c r="E73" t="s">
        <v>369</v>
      </c>
      <c r="F73" t="s">
        <v>369</v>
      </c>
      <c r="G73" t="s">
        <v>369</v>
      </c>
      <c r="H73" t="s">
        <v>369</v>
      </c>
    </row>
    <row r="74" spans="1:10">
      <c r="A74" s="30"/>
    </row>
    <row r="75" spans="1:10">
      <c r="A75" s="30"/>
    </row>
    <row r="76" spans="1:10">
      <c r="A76" s="30" t="s">
        <v>6014</v>
      </c>
      <c r="B76" t="s">
        <v>6017</v>
      </c>
      <c r="C76">
        <v>0</v>
      </c>
      <c r="D76">
        <v>0</v>
      </c>
      <c r="E76">
        <v>0</v>
      </c>
      <c r="F76">
        <v>0</v>
      </c>
      <c r="G76">
        <v>1852.2</v>
      </c>
      <c r="H76">
        <v>0</v>
      </c>
      <c r="I76" t="s">
        <v>6018</v>
      </c>
      <c r="J76" t="s">
        <v>5967</v>
      </c>
    </row>
    <row r="77" spans="1:10">
      <c r="A77" s="30"/>
    </row>
    <row r="78" spans="1:10">
      <c r="A78" s="30" t="s">
        <v>6014</v>
      </c>
      <c r="B78" t="s">
        <v>6019</v>
      </c>
      <c r="C78">
        <v>580.58000000000004</v>
      </c>
      <c r="D78">
        <v>774.1</v>
      </c>
      <c r="E78">
        <v>0</v>
      </c>
      <c r="F78">
        <v>0</v>
      </c>
      <c r="G78">
        <v>0</v>
      </c>
      <c r="H78">
        <v>0</v>
      </c>
      <c r="I78" t="s">
        <v>6020</v>
      </c>
      <c r="J78" t="s">
        <v>377</v>
      </c>
    </row>
    <row r="79" spans="1:10">
      <c r="A79" s="30"/>
    </row>
    <row r="80" spans="1:10">
      <c r="A80" s="30" t="s">
        <v>6014</v>
      </c>
      <c r="B80" t="s">
        <v>6021</v>
      </c>
      <c r="C80">
        <v>2322.3000000000002</v>
      </c>
      <c r="D80">
        <v>3096.4</v>
      </c>
      <c r="E80">
        <v>0</v>
      </c>
      <c r="F80">
        <v>0</v>
      </c>
      <c r="G80">
        <v>0</v>
      </c>
      <c r="H80">
        <v>0</v>
      </c>
      <c r="I80" t="s">
        <v>6022</v>
      </c>
      <c r="J80" t="s">
        <v>377</v>
      </c>
    </row>
    <row r="81" spans="1:10">
      <c r="A81" s="30"/>
    </row>
    <row r="82" spans="1:10">
      <c r="A82" s="30" t="s">
        <v>6014</v>
      </c>
      <c r="B82" t="s">
        <v>6023</v>
      </c>
      <c r="C82">
        <v>7464</v>
      </c>
      <c r="D82">
        <v>0</v>
      </c>
      <c r="E82">
        <v>0</v>
      </c>
      <c r="F82">
        <v>0</v>
      </c>
      <c r="G82">
        <v>2239.1999999999998</v>
      </c>
      <c r="H82">
        <v>0</v>
      </c>
      <c r="I82" t="s">
        <v>6024</v>
      </c>
      <c r="J82" t="s">
        <v>5967</v>
      </c>
    </row>
    <row r="83" spans="1:10">
      <c r="A83" s="30"/>
    </row>
    <row r="84" spans="1:10">
      <c r="A84" s="30" t="s">
        <v>6014</v>
      </c>
      <c r="B84" t="s">
        <v>6025</v>
      </c>
      <c r="C84">
        <v>8988.33</v>
      </c>
      <c r="D84">
        <v>6453.16</v>
      </c>
      <c r="E84">
        <v>0</v>
      </c>
      <c r="F84">
        <v>0</v>
      </c>
      <c r="G84">
        <v>0</v>
      </c>
      <c r="H84">
        <v>0</v>
      </c>
      <c r="I84" t="s">
        <v>6026</v>
      </c>
      <c r="J84" t="s">
        <v>5967</v>
      </c>
    </row>
    <row r="85" spans="1:10">
      <c r="A85" s="30"/>
    </row>
    <row r="86" spans="1:10">
      <c r="A86" s="30" t="s">
        <v>6014</v>
      </c>
      <c r="B86" t="s">
        <v>6027</v>
      </c>
      <c r="C86">
        <v>4846.71</v>
      </c>
      <c r="D86">
        <v>3231.14</v>
      </c>
      <c r="E86">
        <v>0</v>
      </c>
      <c r="F86">
        <v>0</v>
      </c>
      <c r="G86" t="s">
        <v>6028</v>
      </c>
      <c r="H86">
        <v>62.44</v>
      </c>
      <c r="I86" t="s">
        <v>6029</v>
      </c>
      <c r="J86" t="s">
        <v>5967</v>
      </c>
    </row>
    <row r="87" spans="1:10">
      <c r="A87" s="30"/>
    </row>
    <row r="88" spans="1:10">
      <c r="A88" s="30" t="s">
        <v>6014</v>
      </c>
      <c r="B88" t="s">
        <v>6030</v>
      </c>
      <c r="C88">
        <v>3720.38</v>
      </c>
      <c r="D88">
        <v>1341.35</v>
      </c>
      <c r="E88">
        <v>0</v>
      </c>
      <c r="F88">
        <v>0</v>
      </c>
      <c r="G88">
        <v>0</v>
      </c>
      <c r="H88">
        <v>0</v>
      </c>
      <c r="I88" t="s">
        <v>6031</v>
      </c>
      <c r="J88" t="s">
        <v>377</v>
      </c>
    </row>
    <row r="89" spans="1:10">
      <c r="A89" s="30"/>
    </row>
    <row r="90" spans="1:10">
      <c r="A90" s="30" t="s">
        <v>6014</v>
      </c>
      <c r="B90" t="s">
        <v>6032</v>
      </c>
      <c r="C90">
        <v>0</v>
      </c>
      <c r="D90">
        <v>0</v>
      </c>
      <c r="E90">
        <v>0</v>
      </c>
      <c r="F90">
        <v>0</v>
      </c>
      <c r="G90">
        <v>1858.08</v>
      </c>
      <c r="H90">
        <v>0</v>
      </c>
      <c r="I90" t="s">
        <v>6033</v>
      </c>
      <c r="J90" t="s">
        <v>5967</v>
      </c>
    </row>
    <row r="91" spans="1:10">
      <c r="A91" s="30"/>
    </row>
    <row r="92" spans="1:10">
      <c r="A92" s="30" t="s">
        <v>6014</v>
      </c>
      <c r="B92" t="s">
        <v>6034</v>
      </c>
      <c r="C92">
        <v>1690.08</v>
      </c>
      <c r="D92">
        <v>3380.16</v>
      </c>
      <c r="E92">
        <v>0</v>
      </c>
      <c r="F92">
        <v>0</v>
      </c>
      <c r="G92">
        <v>0</v>
      </c>
      <c r="H92">
        <v>0</v>
      </c>
      <c r="I92" t="s">
        <v>5993</v>
      </c>
      <c r="J92" t="s">
        <v>5967</v>
      </c>
    </row>
    <row r="93" spans="1:10">
      <c r="A93" s="30"/>
    </row>
    <row r="94" spans="1:10">
      <c r="A94" s="30" t="s">
        <v>6014</v>
      </c>
      <c r="B94" t="s">
        <v>6035</v>
      </c>
      <c r="C94">
        <v>1308.1199999999999</v>
      </c>
      <c r="D94">
        <v>1744.16</v>
      </c>
      <c r="E94">
        <v>0</v>
      </c>
      <c r="F94">
        <v>0</v>
      </c>
      <c r="G94" t="s">
        <v>6036</v>
      </c>
      <c r="H94">
        <v>51.36</v>
      </c>
      <c r="I94" t="s">
        <v>6037</v>
      </c>
    </row>
    <row r="95" spans="1:10">
      <c r="A95" s="30"/>
    </row>
    <row r="96" spans="1:10">
      <c r="A96" s="30" t="s">
        <v>6014</v>
      </c>
      <c r="B96" t="s">
        <v>6038</v>
      </c>
      <c r="C96">
        <v>1056.3</v>
      </c>
      <c r="D96">
        <v>2112.6</v>
      </c>
      <c r="E96">
        <v>0</v>
      </c>
      <c r="F96">
        <v>0</v>
      </c>
      <c r="G96">
        <v>0</v>
      </c>
      <c r="H96">
        <v>0</v>
      </c>
      <c r="I96" t="s">
        <v>6039</v>
      </c>
    </row>
    <row r="97" spans="1:10">
      <c r="A97" s="30"/>
    </row>
    <row r="98" spans="1:10">
      <c r="A98" s="30" t="s">
        <v>5968</v>
      </c>
      <c r="B98" t="s">
        <v>394</v>
      </c>
      <c r="C98" t="s">
        <v>5969</v>
      </c>
      <c r="D98" t="s">
        <v>393</v>
      </c>
      <c r="E98" t="s">
        <v>5970</v>
      </c>
      <c r="F98" t="s">
        <v>5971</v>
      </c>
      <c r="G98" t="s">
        <v>5970</v>
      </c>
      <c r="H98" t="s">
        <v>394</v>
      </c>
      <c r="I98" t="s">
        <v>389</v>
      </c>
      <c r="J98" t="s">
        <v>396</v>
      </c>
    </row>
    <row r="99" spans="1:10">
      <c r="A99" s="30" t="s">
        <v>6014</v>
      </c>
      <c r="C99">
        <v>35454.01</v>
      </c>
      <c r="D99">
        <v>22133.07</v>
      </c>
      <c r="E99">
        <v>0</v>
      </c>
      <c r="F99">
        <v>0</v>
      </c>
      <c r="G99" t="s">
        <v>6040</v>
      </c>
      <c r="H99">
        <v>13.8</v>
      </c>
      <c r="I99" t="s">
        <v>6041</v>
      </c>
    </row>
    <row r="100" spans="1:10">
      <c r="A100" s="30"/>
    </row>
    <row r="101" spans="1:10">
      <c r="A101" s="30" t="s">
        <v>5968</v>
      </c>
      <c r="B101" t="s">
        <v>394</v>
      </c>
      <c r="C101" t="s">
        <v>5969</v>
      </c>
      <c r="D101" t="s">
        <v>393</v>
      </c>
      <c r="E101" t="s">
        <v>5970</v>
      </c>
      <c r="F101" t="s">
        <v>5971</v>
      </c>
      <c r="G101" t="s">
        <v>5970</v>
      </c>
      <c r="H101" t="s">
        <v>394</v>
      </c>
      <c r="I101" t="s">
        <v>389</v>
      </c>
      <c r="J101" t="s">
        <v>396</v>
      </c>
    </row>
    <row r="102" spans="1:10">
      <c r="A102" s="30" t="s">
        <v>6042</v>
      </c>
      <c r="B102" t="s">
        <v>6043</v>
      </c>
      <c r="C102">
        <v>9240</v>
      </c>
      <c r="D102">
        <v>0</v>
      </c>
      <c r="E102">
        <v>0</v>
      </c>
      <c r="F102">
        <v>0</v>
      </c>
      <c r="G102" t="s">
        <v>6044</v>
      </c>
      <c r="H102">
        <v>48</v>
      </c>
      <c r="I102" t="s">
        <v>6045</v>
      </c>
      <c r="J102" t="s">
        <v>5967</v>
      </c>
    </row>
    <row r="103" spans="1:10">
      <c r="A103" s="30"/>
    </row>
    <row r="104" spans="1:10">
      <c r="A104" s="30" t="s">
        <v>6042</v>
      </c>
      <c r="B104" t="s">
        <v>6046</v>
      </c>
      <c r="C104">
        <v>580.58000000000004</v>
      </c>
      <c r="D104">
        <v>2012.66</v>
      </c>
      <c r="E104">
        <v>0</v>
      </c>
      <c r="F104">
        <v>0</v>
      </c>
      <c r="G104">
        <v>0</v>
      </c>
      <c r="H104">
        <v>0</v>
      </c>
      <c r="I104" t="s">
        <v>6047</v>
      </c>
      <c r="J104" t="s">
        <v>377</v>
      </c>
    </row>
    <row r="105" spans="1:10">
      <c r="A105" s="30"/>
    </row>
    <row r="106" spans="1:10">
      <c r="A106" s="30" t="s">
        <v>6042</v>
      </c>
      <c r="B106" t="s">
        <v>6048</v>
      </c>
      <c r="C106">
        <v>3425.39</v>
      </c>
      <c r="D106">
        <v>1625.61</v>
      </c>
      <c r="E106">
        <v>0</v>
      </c>
      <c r="F106">
        <v>0</v>
      </c>
      <c r="G106">
        <v>0</v>
      </c>
      <c r="H106">
        <v>0</v>
      </c>
      <c r="I106" t="s">
        <v>6049</v>
      </c>
      <c r="J106" t="s">
        <v>5967</v>
      </c>
    </row>
    <row r="107" spans="1:10">
      <c r="A107" s="30"/>
    </row>
    <row r="108" spans="1:10">
      <c r="A108" s="30" t="s">
        <v>6042</v>
      </c>
      <c r="B108" t="s">
        <v>6050</v>
      </c>
      <c r="C108">
        <v>4922.03</v>
      </c>
      <c r="D108">
        <v>2489.3000000000002</v>
      </c>
      <c r="E108">
        <v>0</v>
      </c>
      <c r="F108">
        <v>0</v>
      </c>
      <c r="G108">
        <v>0</v>
      </c>
      <c r="H108">
        <v>0</v>
      </c>
      <c r="I108" t="s">
        <v>6051</v>
      </c>
      <c r="J108" t="s">
        <v>5967</v>
      </c>
    </row>
    <row r="109" spans="1:10">
      <c r="A109" s="30"/>
    </row>
    <row r="110" spans="1:10">
      <c r="A110" s="30" t="s">
        <v>6042</v>
      </c>
      <c r="B110" t="s">
        <v>6052</v>
      </c>
      <c r="C110">
        <v>475.68</v>
      </c>
      <c r="D110">
        <v>0</v>
      </c>
      <c r="E110">
        <v>0</v>
      </c>
      <c r="F110">
        <v>0</v>
      </c>
      <c r="G110">
        <v>0</v>
      </c>
      <c r="H110">
        <v>0</v>
      </c>
      <c r="I110" t="s">
        <v>6053</v>
      </c>
    </row>
    <row r="111" spans="1:10">
      <c r="A111" s="30"/>
    </row>
    <row r="112" spans="1:10">
      <c r="A112" s="30" t="s">
        <v>5968</v>
      </c>
      <c r="B112" t="s">
        <v>394</v>
      </c>
      <c r="C112" t="s">
        <v>5969</v>
      </c>
      <c r="D112" t="s">
        <v>393</v>
      </c>
      <c r="E112" t="s">
        <v>5970</v>
      </c>
      <c r="F112" t="s">
        <v>5971</v>
      </c>
      <c r="G112" t="s">
        <v>5970</v>
      </c>
      <c r="H112" t="s">
        <v>394</v>
      </c>
      <c r="I112" t="s">
        <v>389</v>
      </c>
      <c r="J112" t="s">
        <v>396</v>
      </c>
    </row>
    <row r="113" spans="1:10">
      <c r="A113" s="30" t="s">
        <v>6042</v>
      </c>
      <c r="C113">
        <v>18643.68</v>
      </c>
      <c r="D113">
        <v>6127.57</v>
      </c>
      <c r="E113">
        <v>0</v>
      </c>
      <c r="F113">
        <v>0</v>
      </c>
      <c r="G113" t="s">
        <v>6044</v>
      </c>
      <c r="H113">
        <v>48</v>
      </c>
      <c r="I113" t="s">
        <v>6054</v>
      </c>
    </row>
    <row r="114" spans="1:10">
      <c r="A114" s="30"/>
    </row>
    <row r="115" spans="1:10">
      <c r="A115" s="30" t="s">
        <v>5968</v>
      </c>
      <c r="B115" t="s">
        <v>394</v>
      </c>
      <c r="C115" t="s">
        <v>5969</v>
      </c>
      <c r="D115" t="s">
        <v>393</v>
      </c>
      <c r="E115" t="s">
        <v>5970</v>
      </c>
      <c r="F115" t="s">
        <v>5971</v>
      </c>
      <c r="G115" t="s">
        <v>5970</v>
      </c>
      <c r="H115" t="s">
        <v>394</v>
      </c>
      <c r="I115" t="s">
        <v>389</v>
      </c>
      <c r="J115" t="s">
        <v>396</v>
      </c>
    </row>
    <row r="116" spans="1:10">
      <c r="A116" s="30" t="s">
        <v>6055</v>
      </c>
      <c r="B116" t="s">
        <v>6056</v>
      </c>
      <c r="C116">
        <v>3531.33</v>
      </c>
      <c r="D116">
        <v>1785.96</v>
      </c>
      <c r="E116">
        <v>0</v>
      </c>
      <c r="F116">
        <v>0</v>
      </c>
      <c r="G116">
        <v>0</v>
      </c>
      <c r="H116">
        <v>0</v>
      </c>
      <c r="I116" t="s">
        <v>6057</v>
      </c>
    </row>
    <row r="117" spans="1:10">
      <c r="A117" s="30"/>
    </row>
    <row r="118" spans="1:10">
      <c r="A118" s="30" t="s">
        <v>6055</v>
      </c>
      <c r="B118" t="s">
        <v>6058</v>
      </c>
      <c r="C118">
        <v>4756.8</v>
      </c>
      <c r="D118">
        <v>0</v>
      </c>
      <c r="E118">
        <v>0</v>
      </c>
      <c r="F118">
        <v>0</v>
      </c>
      <c r="G118">
        <v>0</v>
      </c>
      <c r="H118">
        <v>0</v>
      </c>
      <c r="I118" t="s">
        <v>6059</v>
      </c>
    </row>
    <row r="119" spans="1:10">
      <c r="A119" s="30"/>
    </row>
    <row r="120" spans="1:10">
      <c r="A120" s="30" t="s">
        <v>5968</v>
      </c>
      <c r="B120" t="s">
        <v>394</v>
      </c>
      <c r="C120" t="s">
        <v>5969</v>
      </c>
      <c r="D120" t="s">
        <v>393</v>
      </c>
      <c r="E120" t="s">
        <v>5970</v>
      </c>
      <c r="F120" t="s">
        <v>5971</v>
      </c>
      <c r="G120" t="s">
        <v>5970</v>
      </c>
      <c r="H120" t="s">
        <v>394</v>
      </c>
      <c r="I120" t="s">
        <v>389</v>
      </c>
      <c r="J120" t="s">
        <v>396</v>
      </c>
    </row>
    <row r="121" spans="1:10">
      <c r="A121" s="30" t="s">
        <v>6055</v>
      </c>
      <c r="C121">
        <v>8288.1299999999992</v>
      </c>
      <c r="D121">
        <v>1785.96</v>
      </c>
      <c r="E121">
        <v>0</v>
      </c>
      <c r="F121">
        <v>0</v>
      </c>
      <c r="G121">
        <v>0</v>
      </c>
      <c r="H121">
        <v>0</v>
      </c>
      <c r="I121" t="s">
        <v>6060</v>
      </c>
    </row>
    <row r="122" spans="1:10">
      <c r="A122" s="30"/>
    </row>
    <row r="123" spans="1:10">
      <c r="A123" s="30" t="s">
        <v>5968</v>
      </c>
      <c r="B123" t="s">
        <v>394</v>
      </c>
      <c r="C123" t="s">
        <v>5969</v>
      </c>
      <c r="D123" t="s">
        <v>393</v>
      </c>
      <c r="E123" t="s">
        <v>5970</v>
      </c>
      <c r="F123" t="s">
        <v>5971</v>
      </c>
      <c r="G123" t="s">
        <v>5970</v>
      </c>
      <c r="H123" t="s">
        <v>394</v>
      </c>
      <c r="I123" t="s">
        <v>389</v>
      </c>
      <c r="J123" t="s">
        <v>396</v>
      </c>
    </row>
    <row r="124" spans="1:10">
      <c r="A124" s="30" t="s">
        <v>6061</v>
      </c>
      <c r="B124" t="s">
        <v>6062</v>
      </c>
      <c r="C124">
        <v>6157.8</v>
      </c>
      <c r="D124">
        <v>1741.6</v>
      </c>
      <c r="E124">
        <v>0</v>
      </c>
      <c r="F124">
        <v>0</v>
      </c>
      <c r="G124">
        <v>0</v>
      </c>
      <c r="H124">
        <v>0</v>
      </c>
      <c r="I124" t="s">
        <v>6063</v>
      </c>
      <c r="J124" t="s">
        <v>5967</v>
      </c>
    </row>
    <row r="125" spans="1:10">
      <c r="A125" s="30"/>
    </row>
    <row r="126" spans="1:10">
      <c r="A126" s="30" t="s">
        <v>6061</v>
      </c>
      <c r="B126" t="s">
        <v>6064</v>
      </c>
      <c r="C126">
        <v>3633.53</v>
      </c>
      <c r="D126">
        <v>3875.76</v>
      </c>
      <c r="E126">
        <v>0</v>
      </c>
      <c r="F126">
        <v>0</v>
      </c>
      <c r="G126">
        <v>0</v>
      </c>
      <c r="H126">
        <v>0</v>
      </c>
      <c r="I126" t="s">
        <v>6065</v>
      </c>
      <c r="J126" t="s">
        <v>5967</v>
      </c>
    </row>
    <row r="127" spans="1:10">
      <c r="A127" s="30"/>
    </row>
    <row r="128" spans="1:10">
      <c r="A128" s="30" t="s">
        <v>6061</v>
      </c>
      <c r="B128" t="s">
        <v>6066</v>
      </c>
      <c r="C128">
        <v>0</v>
      </c>
      <c r="D128">
        <v>0</v>
      </c>
      <c r="E128">
        <v>0</v>
      </c>
      <c r="F128">
        <v>0</v>
      </c>
      <c r="G128" t="s">
        <v>6067</v>
      </c>
      <c r="H128">
        <v>48</v>
      </c>
      <c r="I128" t="s">
        <v>6068</v>
      </c>
      <c r="J128" t="s">
        <v>377</v>
      </c>
    </row>
    <row r="129" spans="1:10">
      <c r="A129" s="30"/>
    </row>
    <row r="130" spans="1:10">
      <c r="A130" s="30" t="s">
        <v>6061</v>
      </c>
      <c r="B130" t="s">
        <v>6069</v>
      </c>
      <c r="C130">
        <v>6322.2</v>
      </c>
      <c r="D130">
        <v>0</v>
      </c>
      <c r="E130">
        <v>0</v>
      </c>
      <c r="F130">
        <v>0</v>
      </c>
      <c r="G130" t="s">
        <v>6070</v>
      </c>
      <c r="H130">
        <v>64.44</v>
      </c>
      <c r="I130" t="s">
        <v>6071</v>
      </c>
      <c r="J130" t="s">
        <v>5967</v>
      </c>
    </row>
    <row r="131" spans="1:10">
      <c r="A131" s="30"/>
    </row>
    <row r="132" spans="1:10">
      <c r="A132" s="30" t="s">
        <v>6061</v>
      </c>
      <c r="B132" t="s">
        <v>6072</v>
      </c>
      <c r="C132">
        <v>3599.57</v>
      </c>
      <c r="D132">
        <v>1083.74</v>
      </c>
      <c r="E132">
        <v>0</v>
      </c>
      <c r="F132">
        <v>0</v>
      </c>
      <c r="G132">
        <v>0</v>
      </c>
      <c r="H132">
        <v>0</v>
      </c>
      <c r="I132" t="s">
        <v>6073</v>
      </c>
      <c r="J132" t="s">
        <v>5967</v>
      </c>
    </row>
    <row r="133" spans="1:10">
      <c r="A133" s="30"/>
    </row>
    <row r="134" spans="1:10">
      <c r="A134" s="30"/>
    </row>
    <row r="135" spans="1:10">
      <c r="A135" s="30" t="s">
        <v>5950</v>
      </c>
      <c r="B135" t="s">
        <v>5951</v>
      </c>
      <c r="C135" t="s">
        <v>5952</v>
      </c>
      <c r="D135" t="s">
        <v>5953</v>
      </c>
      <c r="E135" t="s">
        <v>5954</v>
      </c>
      <c r="F135" t="s">
        <v>5955</v>
      </c>
      <c r="G135" t="s">
        <v>541</v>
      </c>
    </row>
    <row r="136" spans="1:10">
      <c r="A136" s="30"/>
      <c r="E136" t="s">
        <v>54</v>
      </c>
      <c r="G136" t="s">
        <v>5956</v>
      </c>
      <c r="I136" t="s">
        <v>344</v>
      </c>
    </row>
    <row r="137" spans="1:10">
      <c r="A137" s="30"/>
      <c r="C137" t="s">
        <v>350</v>
      </c>
      <c r="D137" t="s">
        <v>350</v>
      </c>
      <c r="E137" t="s">
        <v>5957</v>
      </c>
      <c r="F137" t="s">
        <v>5958</v>
      </c>
      <c r="G137" t="s">
        <v>345</v>
      </c>
      <c r="H137" t="s">
        <v>350</v>
      </c>
      <c r="I137" t="s">
        <v>5959</v>
      </c>
    </row>
    <row r="138" spans="1:10">
      <c r="A138" s="30"/>
      <c r="C138" t="s">
        <v>355</v>
      </c>
      <c r="D138" t="s">
        <v>5960</v>
      </c>
      <c r="E138" t="s">
        <v>358</v>
      </c>
      <c r="F138" t="s">
        <v>359</v>
      </c>
      <c r="G138" t="s">
        <v>360</v>
      </c>
      <c r="H138" t="s">
        <v>5961</v>
      </c>
      <c r="I138" t="s">
        <v>5962</v>
      </c>
      <c r="J138" t="s">
        <v>364</v>
      </c>
    </row>
    <row r="139" spans="1:10">
      <c r="A139" s="30" t="s">
        <v>365</v>
      </c>
      <c r="B139" t="s">
        <v>5963</v>
      </c>
      <c r="C139" t="s">
        <v>369</v>
      </c>
      <c r="D139" t="s">
        <v>369</v>
      </c>
      <c r="E139" t="s">
        <v>369</v>
      </c>
      <c r="F139" t="s">
        <v>369</v>
      </c>
      <c r="G139" t="s">
        <v>369</v>
      </c>
      <c r="H139" t="s">
        <v>369</v>
      </c>
    </row>
    <row r="140" spans="1:10">
      <c r="A140" s="30"/>
    </row>
    <row r="141" spans="1:10">
      <c r="A141" s="30" t="s">
        <v>6061</v>
      </c>
      <c r="B141" t="s">
        <v>6074</v>
      </c>
      <c r="C141">
        <v>0</v>
      </c>
      <c r="D141">
        <v>0</v>
      </c>
      <c r="E141">
        <v>0</v>
      </c>
      <c r="F141">
        <v>0</v>
      </c>
      <c r="G141" t="s">
        <v>6075</v>
      </c>
      <c r="H141">
        <v>37.880000000000003</v>
      </c>
      <c r="I141" t="s">
        <v>6076</v>
      </c>
      <c r="J141" t="s">
        <v>377</v>
      </c>
    </row>
    <row r="142" spans="1:10">
      <c r="A142" s="30"/>
    </row>
    <row r="143" spans="1:10">
      <c r="A143" s="30" t="s">
        <v>6061</v>
      </c>
      <c r="B143" t="s">
        <v>6077</v>
      </c>
      <c r="C143">
        <v>0</v>
      </c>
      <c r="D143">
        <v>0</v>
      </c>
      <c r="E143">
        <v>0</v>
      </c>
      <c r="F143">
        <v>0</v>
      </c>
      <c r="G143">
        <v>2239.1999999999998</v>
      </c>
      <c r="H143">
        <v>0</v>
      </c>
      <c r="I143" t="s">
        <v>6078</v>
      </c>
      <c r="J143" t="s">
        <v>377</v>
      </c>
    </row>
    <row r="144" spans="1:10">
      <c r="A144" s="30"/>
    </row>
    <row r="145" spans="1:10">
      <c r="A145" s="30" t="s">
        <v>6061</v>
      </c>
      <c r="B145" t="s">
        <v>6079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 t="s">
        <v>6080</v>
      </c>
      <c r="J145" t="s">
        <v>377</v>
      </c>
    </row>
    <row r="146" spans="1:10">
      <c r="A146" s="30"/>
    </row>
    <row r="147" spans="1:10">
      <c r="A147" s="30" t="s">
        <v>6061</v>
      </c>
      <c r="B147" t="s">
        <v>6081</v>
      </c>
      <c r="C147">
        <v>5971.2</v>
      </c>
      <c r="D147">
        <v>1990.4</v>
      </c>
      <c r="E147">
        <v>0</v>
      </c>
      <c r="F147">
        <v>0</v>
      </c>
      <c r="G147">
        <v>0</v>
      </c>
      <c r="H147">
        <v>0</v>
      </c>
      <c r="I147" t="s">
        <v>6082</v>
      </c>
      <c r="J147" t="s">
        <v>5967</v>
      </c>
    </row>
    <row r="148" spans="1:10">
      <c r="A148" s="30"/>
    </row>
    <row r="149" spans="1:10">
      <c r="A149" s="30" t="s">
        <v>6061</v>
      </c>
      <c r="B149" t="s">
        <v>6083</v>
      </c>
      <c r="C149">
        <v>7641.6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6084</v>
      </c>
      <c r="J149" t="s">
        <v>5967</v>
      </c>
    </row>
    <row r="150" spans="1:10">
      <c r="A150" s="30"/>
    </row>
    <row r="151" spans="1:10">
      <c r="A151" s="30" t="s">
        <v>6061</v>
      </c>
      <c r="B151" t="s">
        <v>6085</v>
      </c>
      <c r="C151">
        <v>3742.2</v>
      </c>
      <c r="D151">
        <v>604.79999999999995</v>
      </c>
      <c r="E151">
        <v>0</v>
      </c>
      <c r="F151">
        <v>0</v>
      </c>
      <c r="G151">
        <v>0</v>
      </c>
      <c r="H151">
        <v>0</v>
      </c>
      <c r="I151" t="s">
        <v>6086</v>
      </c>
      <c r="J151" t="s">
        <v>5967</v>
      </c>
    </row>
    <row r="152" spans="1:10">
      <c r="A152" s="30"/>
    </row>
    <row r="153" spans="1:10">
      <c r="A153" s="30" t="s">
        <v>6061</v>
      </c>
      <c r="B153" t="s">
        <v>6087</v>
      </c>
      <c r="C153">
        <v>3288.6</v>
      </c>
      <c r="D153">
        <v>1663.2</v>
      </c>
      <c r="E153">
        <v>0</v>
      </c>
      <c r="F153">
        <v>0</v>
      </c>
      <c r="G153">
        <v>0</v>
      </c>
      <c r="H153">
        <v>0</v>
      </c>
      <c r="I153" t="s">
        <v>6088</v>
      </c>
      <c r="J153" t="s">
        <v>5967</v>
      </c>
    </row>
    <row r="154" spans="1:10">
      <c r="A154" s="30"/>
    </row>
    <row r="155" spans="1:10">
      <c r="A155" s="30" t="s">
        <v>6061</v>
      </c>
      <c r="B155" t="s">
        <v>6089</v>
      </c>
      <c r="C155">
        <v>3402</v>
      </c>
      <c r="D155">
        <v>1512</v>
      </c>
      <c r="E155">
        <v>0</v>
      </c>
      <c r="F155">
        <v>0</v>
      </c>
      <c r="G155">
        <v>0</v>
      </c>
      <c r="H155">
        <v>0</v>
      </c>
      <c r="I155" t="s">
        <v>6090</v>
      </c>
      <c r="J155" t="s">
        <v>5967</v>
      </c>
    </row>
    <row r="156" spans="1:10">
      <c r="A156" s="30"/>
    </row>
    <row r="157" spans="1:10">
      <c r="A157" s="30" t="s">
        <v>6061</v>
      </c>
      <c r="B157" t="s">
        <v>6091</v>
      </c>
      <c r="C157">
        <v>0</v>
      </c>
      <c r="D157">
        <v>0</v>
      </c>
      <c r="E157">
        <v>0</v>
      </c>
      <c r="F157">
        <v>0</v>
      </c>
      <c r="G157" t="s">
        <v>6092</v>
      </c>
      <c r="H157">
        <v>28.92</v>
      </c>
      <c r="I157" t="s">
        <v>6093</v>
      </c>
      <c r="J157" t="s">
        <v>377</v>
      </c>
    </row>
    <row r="158" spans="1:10">
      <c r="A158" s="30"/>
    </row>
    <row r="159" spans="1:10">
      <c r="A159" s="30" t="s">
        <v>6061</v>
      </c>
      <c r="B159" t="s">
        <v>6094</v>
      </c>
      <c r="C159">
        <v>4851.6000000000004</v>
      </c>
      <c r="D159">
        <v>1741.6</v>
      </c>
      <c r="E159">
        <v>0</v>
      </c>
      <c r="F159">
        <v>0</v>
      </c>
      <c r="G159">
        <v>0</v>
      </c>
      <c r="H159">
        <v>0</v>
      </c>
      <c r="I159" t="s">
        <v>6095</v>
      </c>
      <c r="J159" t="s">
        <v>5967</v>
      </c>
    </row>
    <row r="160" spans="1:10">
      <c r="A160" s="30"/>
    </row>
    <row r="161" spans="1:10">
      <c r="A161" s="30" t="s">
        <v>6061</v>
      </c>
      <c r="B161" t="s">
        <v>6096</v>
      </c>
      <c r="C161">
        <v>0</v>
      </c>
      <c r="D161">
        <v>0</v>
      </c>
      <c r="E161">
        <v>0</v>
      </c>
      <c r="F161">
        <v>0</v>
      </c>
      <c r="G161" t="s">
        <v>6036</v>
      </c>
      <c r="H161">
        <v>51.36</v>
      </c>
      <c r="I161" t="s">
        <v>6097</v>
      </c>
      <c r="J161" t="s">
        <v>377</v>
      </c>
    </row>
    <row r="162" spans="1:10">
      <c r="A162" s="30"/>
    </row>
    <row r="163" spans="1:10">
      <c r="A163" s="30" t="s">
        <v>6061</v>
      </c>
      <c r="B163" t="s">
        <v>6098</v>
      </c>
      <c r="C163">
        <v>1134</v>
      </c>
      <c r="D163">
        <v>2268</v>
      </c>
      <c r="E163">
        <v>0</v>
      </c>
      <c r="F163">
        <v>0</v>
      </c>
      <c r="G163">
        <v>0</v>
      </c>
      <c r="H163">
        <v>0</v>
      </c>
      <c r="I163" t="s">
        <v>6099</v>
      </c>
      <c r="J163" t="s">
        <v>377</v>
      </c>
    </row>
    <row r="164" spans="1:10">
      <c r="A164" s="30"/>
    </row>
    <row r="165" spans="1:10">
      <c r="A165" s="30" t="s">
        <v>6061</v>
      </c>
      <c r="B165" t="s">
        <v>6100</v>
      </c>
      <c r="C165">
        <v>2324.6999999999998</v>
      </c>
      <c r="D165">
        <v>756</v>
      </c>
      <c r="E165">
        <v>0</v>
      </c>
      <c r="F165">
        <v>0</v>
      </c>
      <c r="G165">
        <v>0</v>
      </c>
      <c r="H165">
        <v>0</v>
      </c>
      <c r="I165" t="s">
        <v>6101</v>
      </c>
      <c r="J165" t="s">
        <v>5967</v>
      </c>
    </row>
    <row r="166" spans="1:10">
      <c r="A166" s="30"/>
    </row>
    <row r="167" spans="1:10">
      <c r="A167" s="30" t="s">
        <v>6061</v>
      </c>
      <c r="B167" t="s">
        <v>6102</v>
      </c>
      <c r="C167">
        <v>5229.84</v>
      </c>
      <c r="D167">
        <v>2988.48</v>
      </c>
      <c r="E167">
        <v>0</v>
      </c>
      <c r="F167">
        <v>0</v>
      </c>
      <c r="G167">
        <v>0</v>
      </c>
      <c r="H167">
        <v>0</v>
      </c>
      <c r="I167" t="s">
        <v>6103</v>
      </c>
      <c r="J167" t="s">
        <v>5967</v>
      </c>
    </row>
    <row r="168" spans="1:10">
      <c r="A168" s="30"/>
    </row>
    <row r="169" spans="1:10">
      <c r="A169" s="30" t="s">
        <v>6061</v>
      </c>
      <c r="B169" t="s">
        <v>6104</v>
      </c>
      <c r="C169">
        <v>0</v>
      </c>
      <c r="D169">
        <v>0</v>
      </c>
      <c r="E169">
        <v>0</v>
      </c>
      <c r="F169">
        <v>0</v>
      </c>
      <c r="G169" t="s">
        <v>6105</v>
      </c>
      <c r="H169">
        <v>6</v>
      </c>
      <c r="I169" t="s">
        <v>6106</v>
      </c>
      <c r="J169" t="s">
        <v>377</v>
      </c>
    </row>
    <row r="170" spans="1:10">
      <c r="A170" s="30"/>
    </row>
    <row r="171" spans="1:10">
      <c r="A171" s="30" t="s">
        <v>6061</v>
      </c>
      <c r="B171" t="s">
        <v>6107</v>
      </c>
      <c r="C171">
        <v>0</v>
      </c>
      <c r="D171">
        <v>0</v>
      </c>
      <c r="E171">
        <v>0</v>
      </c>
      <c r="F171">
        <v>0</v>
      </c>
      <c r="G171" t="s">
        <v>6108</v>
      </c>
      <c r="H171">
        <v>92.8</v>
      </c>
      <c r="I171" t="s">
        <v>6109</v>
      </c>
      <c r="J171" t="s">
        <v>377</v>
      </c>
    </row>
    <row r="172" spans="1:10">
      <c r="A172" s="30"/>
    </row>
    <row r="173" spans="1:10">
      <c r="A173" s="30" t="s">
        <v>6061</v>
      </c>
      <c r="B173" t="s">
        <v>6110</v>
      </c>
      <c r="C173">
        <v>4281.12</v>
      </c>
      <c r="D173">
        <v>634.24</v>
      </c>
      <c r="E173">
        <v>0</v>
      </c>
      <c r="F173">
        <v>0</v>
      </c>
      <c r="G173">
        <v>1427.04</v>
      </c>
      <c r="H173">
        <v>0</v>
      </c>
      <c r="I173" t="s">
        <v>6111</v>
      </c>
      <c r="J173" t="s">
        <v>5967</v>
      </c>
    </row>
    <row r="174" spans="1:10">
      <c r="A174" s="30"/>
    </row>
    <row r="175" spans="1:10">
      <c r="A175" s="30" t="s">
        <v>5968</v>
      </c>
      <c r="B175" t="s">
        <v>394</v>
      </c>
      <c r="C175" t="s">
        <v>5969</v>
      </c>
      <c r="D175" t="s">
        <v>393</v>
      </c>
      <c r="E175" t="s">
        <v>5970</v>
      </c>
      <c r="F175" t="s">
        <v>5971</v>
      </c>
      <c r="G175" t="s">
        <v>5970</v>
      </c>
      <c r="H175" t="s">
        <v>394</v>
      </c>
      <c r="I175" t="s">
        <v>389</v>
      </c>
      <c r="J175" t="s">
        <v>396</v>
      </c>
    </row>
    <row r="176" spans="1:10">
      <c r="A176" s="30" t="s">
        <v>6061</v>
      </c>
      <c r="C176">
        <v>61579.96</v>
      </c>
      <c r="D176">
        <v>20859.82</v>
      </c>
      <c r="E176">
        <v>0</v>
      </c>
      <c r="F176">
        <v>0</v>
      </c>
      <c r="G176" t="s">
        <v>6112</v>
      </c>
      <c r="H176">
        <v>29.4</v>
      </c>
      <c r="I176" t="s">
        <v>6113</v>
      </c>
    </row>
    <row r="177" spans="1:10">
      <c r="A177" s="30"/>
    </row>
    <row r="178" spans="1:10">
      <c r="A178" s="30" t="s">
        <v>5968</v>
      </c>
      <c r="B178" t="s">
        <v>394</v>
      </c>
      <c r="C178" t="s">
        <v>5969</v>
      </c>
      <c r="D178" t="s">
        <v>393</v>
      </c>
      <c r="E178" t="s">
        <v>5970</v>
      </c>
      <c r="F178" t="s">
        <v>5971</v>
      </c>
      <c r="G178" t="s">
        <v>5970</v>
      </c>
      <c r="H178" t="s">
        <v>394</v>
      </c>
      <c r="I178" t="s">
        <v>389</v>
      </c>
      <c r="J178" t="s">
        <v>396</v>
      </c>
    </row>
    <row r="179" spans="1:10">
      <c r="A179" s="30" t="s">
        <v>6114</v>
      </c>
      <c r="B179" t="s">
        <v>6115</v>
      </c>
      <c r="C179">
        <v>0</v>
      </c>
      <c r="D179">
        <v>0</v>
      </c>
      <c r="E179">
        <v>0</v>
      </c>
      <c r="F179">
        <v>0</v>
      </c>
      <c r="G179" t="s">
        <v>6116</v>
      </c>
      <c r="H179">
        <v>79.56</v>
      </c>
      <c r="I179" t="s">
        <v>6117</v>
      </c>
      <c r="J179" t="s">
        <v>377</v>
      </c>
    </row>
    <row r="180" spans="1:10">
      <c r="A180" s="30"/>
    </row>
    <row r="181" spans="1:10">
      <c r="A181" s="30" t="s">
        <v>6114</v>
      </c>
      <c r="B181" t="s">
        <v>6118</v>
      </c>
      <c r="C181">
        <v>3956.22</v>
      </c>
      <c r="D181">
        <v>0</v>
      </c>
      <c r="E181">
        <v>0</v>
      </c>
      <c r="F181">
        <v>0</v>
      </c>
      <c r="G181">
        <v>0</v>
      </c>
      <c r="H181">
        <v>0</v>
      </c>
      <c r="I181" t="s">
        <v>6119</v>
      </c>
      <c r="J181" t="s">
        <v>377</v>
      </c>
    </row>
    <row r="182" spans="1:10">
      <c r="A182" s="30"/>
    </row>
    <row r="183" spans="1:10">
      <c r="A183" s="30" t="s">
        <v>6114</v>
      </c>
      <c r="B183" t="s">
        <v>6120</v>
      </c>
      <c r="C183">
        <v>0</v>
      </c>
      <c r="D183">
        <v>0</v>
      </c>
      <c r="E183">
        <v>0</v>
      </c>
      <c r="F183">
        <v>0</v>
      </c>
      <c r="G183">
        <v>1848</v>
      </c>
      <c r="H183">
        <v>0</v>
      </c>
      <c r="I183" t="s">
        <v>6121</v>
      </c>
      <c r="J183" t="s">
        <v>377</v>
      </c>
    </row>
    <row r="184" spans="1:10">
      <c r="A184" s="30"/>
    </row>
    <row r="185" spans="1:10">
      <c r="A185" s="30" t="s">
        <v>6114</v>
      </c>
      <c r="B185" t="s">
        <v>6122</v>
      </c>
      <c r="C185">
        <v>9595.68</v>
      </c>
      <c r="D185">
        <v>3198.56</v>
      </c>
      <c r="E185">
        <v>0</v>
      </c>
      <c r="F185">
        <v>0</v>
      </c>
      <c r="G185">
        <v>0</v>
      </c>
      <c r="H185">
        <v>0</v>
      </c>
      <c r="I185" t="s">
        <v>6123</v>
      </c>
      <c r="J185" t="s">
        <v>5967</v>
      </c>
    </row>
    <row r="186" spans="1:10">
      <c r="A186" s="30"/>
    </row>
    <row r="187" spans="1:10">
      <c r="A187" s="30" t="s">
        <v>6114</v>
      </c>
      <c r="B187" t="s">
        <v>6124</v>
      </c>
      <c r="C187">
        <v>0</v>
      </c>
      <c r="D187">
        <v>0</v>
      </c>
      <c r="E187">
        <v>0</v>
      </c>
      <c r="F187">
        <v>0</v>
      </c>
      <c r="G187">
        <v>3525.12</v>
      </c>
      <c r="H187">
        <v>0</v>
      </c>
      <c r="I187" t="s">
        <v>6125</v>
      </c>
      <c r="J187" t="s">
        <v>377</v>
      </c>
    </row>
    <row r="188" spans="1:10">
      <c r="A188" s="30"/>
    </row>
    <row r="189" spans="1:10">
      <c r="A189" s="30" t="s">
        <v>6114</v>
      </c>
      <c r="B189" t="s">
        <v>6126</v>
      </c>
      <c r="C189">
        <v>0</v>
      </c>
      <c r="D189">
        <v>0</v>
      </c>
      <c r="E189">
        <v>0</v>
      </c>
      <c r="F189">
        <v>0</v>
      </c>
      <c r="G189">
        <v>2985.6</v>
      </c>
      <c r="H189">
        <v>0</v>
      </c>
      <c r="I189" t="s">
        <v>6109</v>
      </c>
      <c r="J189" t="s">
        <v>377</v>
      </c>
    </row>
    <row r="190" spans="1:10">
      <c r="A190" s="30"/>
    </row>
    <row r="191" spans="1:10">
      <c r="A191" s="30" t="s">
        <v>6114</v>
      </c>
      <c r="B191" t="s">
        <v>6127</v>
      </c>
      <c r="C191">
        <v>4478.3999999999996</v>
      </c>
      <c r="D191">
        <v>2985.6</v>
      </c>
      <c r="E191">
        <v>0</v>
      </c>
      <c r="F191">
        <v>0</v>
      </c>
      <c r="G191">
        <v>1492.8</v>
      </c>
      <c r="H191">
        <v>0</v>
      </c>
      <c r="I191" t="s">
        <v>6128</v>
      </c>
      <c r="J191" t="s">
        <v>5967</v>
      </c>
    </row>
    <row r="192" spans="1:10">
      <c r="A192" s="30"/>
    </row>
    <row r="193" spans="1:10">
      <c r="A193" s="30" t="s">
        <v>6114</v>
      </c>
      <c r="B193" t="s">
        <v>6129</v>
      </c>
      <c r="C193">
        <v>4478.3999999999996</v>
      </c>
      <c r="D193">
        <v>0</v>
      </c>
      <c r="E193">
        <v>0</v>
      </c>
      <c r="F193">
        <v>0</v>
      </c>
      <c r="G193">
        <v>2985.6</v>
      </c>
      <c r="H193">
        <v>0</v>
      </c>
      <c r="I193" t="s">
        <v>6130</v>
      </c>
    </row>
    <row r="194" spans="1:10">
      <c r="A194" s="30"/>
    </row>
    <row r="195" spans="1:10">
      <c r="A195" s="30" t="s">
        <v>6114</v>
      </c>
      <c r="B195" t="s">
        <v>6131</v>
      </c>
      <c r="C195">
        <v>0</v>
      </c>
      <c r="D195">
        <v>0</v>
      </c>
      <c r="E195">
        <v>0</v>
      </c>
      <c r="F195">
        <v>0</v>
      </c>
      <c r="G195">
        <v>845.04</v>
      </c>
      <c r="H195">
        <v>0</v>
      </c>
      <c r="I195" t="s">
        <v>6132</v>
      </c>
    </row>
    <row r="196" spans="1:10">
      <c r="A196" s="30"/>
    </row>
    <row r="197" spans="1:10">
      <c r="A197" s="30" t="s">
        <v>5968</v>
      </c>
      <c r="B197" t="s">
        <v>394</v>
      </c>
      <c r="C197" t="s">
        <v>5969</v>
      </c>
      <c r="D197" t="s">
        <v>393</v>
      </c>
      <c r="E197" t="s">
        <v>5970</v>
      </c>
      <c r="F197" t="s">
        <v>5971</v>
      </c>
      <c r="G197" t="s">
        <v>5970</v>
      </c>
      <c r="H197" t="s">
        <v>394</v>
      </c>
      <c r="I197" t="s">
        <v>389</v>
      </c>
      <c r="J197" t="s">
        <v>396</v>
      </c>
    </row>
    <row r="198" spans="1:10">
      <c r="A198" s="30" t="s">
        <v>6114</v>
      </c>
      <c r="C198">
        <v>22508.7</v>
      </c>
      <c r="D198">
        <v>6184.16</v>
      </c>
      <c r="E198">
        <v>0</v>
      </c>
      <c r="F198">
        <v>0</v>
      </c>
      <c r="G198" t="s">
        <v>6133</v>
      </c>
      <c r="H198">
        <v>79.56</v>
      </c>
      <c r="I198" t="s">
        <v>6134</v>
      </c>
    </row>
    <row r="199" spans="1:10">
      <c r="A199" s="30"/>
    </row>
    <row r="200" spans="1:10">
      <c r="A200" s="30"/>
    </row>
    <row r="201" spans="1:10">
      <c r="A201" s="30" t="s">
        <v>5950</v>
      </c>
      <c r="B201" t="s">
        <v>5951</v>
      </c>
      <c r="C201" t="s">
        <v>5952</v>
      </c>
      <c r="D201" t="s">
        <v>5953</v>
      </c>
      <c r="E201" t="s">
        <v>5954</v>
      </c>
      <c r="F201" t="s">
        <v>5955</v>
      </c>
      <c r="G201" t="s">
        <v>624</v>
      </c>
    </row>
    <row r="202" spans="1:10">
      <c r="A202" s="30"/>
      <c r="E202" t="s">
        <v>54</v>
      </c>
      <c r="G202" t="s">
        <v>5956</v>
      </c>
      <c r="I202" t="s">
        <v>344</v>
      </c>
    </row>
    <row r="203" spans="1:10">
      <c r="A203" s="30"/>
      <c r="C203" t="s">
        <v>350</v>
      </c>
      <c r="D203" t="s">
        <v>350</v>
      </c>
      <c r="E203" t="s">
        <v>5957</v>
      </c>
      <c r="F203" t="s">
        <v>5958</v>
      </c>
      <c r="G203" t="s">
        <v>345</v>
      </c>
      <c r="H203" t="s">
        <v>350</v>
      </c>
      <c r="I203" t="s">
        <v>5959</v>
      </c>
    </row>
    <row r="204" spans="1:10">
      <c r="A204" s="30"/>
      <c r="C204" t="s">
        <v>355</v>
      </c>
      <c r="D204" t="s">
        <v>5960</v>
      </c>
      <c r="E204" t="s">
        <v>358</v>
      </c>
      <c r="F204" t="s">
        <v>359</v>
      </c>
      <c r="G204" t="s">
        <v>360</v>
      </c>
      <c r="H204" t="s">
        <v>5961</v>
      </c>
      <c r="I204" t="s">
        <v>5962</v>
      </c>
      <c r="J204" t="s">
        <v>364</v>
      </c>
    </row>
    <row r="205" spans="1:10">
      <c r="A205" s="30" t="s">
        <v>365</v>
      </c>
      <c r="B205" t="s">
        <v>5963</v>
      </c>
      <c r="C205" t="s">
        <v>369</v>
      </c>
      <c r="D205" t="s">
        <v>369</v>
      </c>
      <c r="E205" t="s">
        <v>369</v>
      </c>
      <c r="F205" t="s">
        <v>369</v>
      </c>
      <c r="G205" t="s">
        <v>369</v>
      </c>
      <c r="H205" t="s">
        <v>369</v>
      </c>
    </row>
    <row r="206" spans="1:10">
      <c r="A206" s="30"/>
    </row>
    <row r="207" spans="1:10">
      <c r="A207" s="30" t="s">
        <v>5968</v>
      </c>
      <c r="B207" t="s">
        <v>394</v>
      </c>
      <c r="C207" t="s">
        <v>5969</v>
      </c>
      <c r="D207" t="s">
        <v>393</v>
      </c>
      <c r="E207" t="s">
        <v>5970</v>
      </c>
      <c r="F207" t="s">
        <v>5971</v>
      </c>
      <c r="G207" t="s">
        <v>5970</v>
      </c>
      <c r="H207" t="s">
        <v>394</v>
      </c>
      <c r="I207" t="s">
        <v>389</v>
      </c>
      <c r="J207" t="s">
        <v>396</v>
      </c>
    </row>
    <row r="208" spans="1:10">
      <c r="A208" s="30" t="s">
        <v>6135</v>
      </c>
      <c r="B208" t="s">
        <v>6136</v>
      </c>
      <c r="C208">
        <v>4470.43</v>
      </c>
      <c r="D208">
        <v>627.98</v>
      </c>
      <c r="E208">
        <v>0</v>
      </c>
      <c r="F208">
        <v>0</v>
      </c>
      <c r="G208">
        <v>0</v>
      </c>
      <c r="H208">
        <v>0</v>
      </c>
      <c r="I208" t="s">
        <v>6137</v>
      </c>
      <c r="J208" t="s">
        <v>5967</v>
      </c>
    </row>
    <row r="209" spans="1:10">
      <c r="A209" s="30"/>
    </row>
    <row r="210" spans="1:10">
      <c r="A210" s="30" t="s">
        <v>6135</v>
      </c>
      <c r="B210" t="s">
        <v>6138</v>
      </c>
      <c r="C210">
        <v>1869.21</v>
      </c>
      <c r="D210">
        <v>3046.12</v>
      </c>
      <c r="E210">
        <v>0</v>
      </c>
      <c r="F210">
        <v>0</v>
      </c>
      <c r="G210">
        <v>0</v>
      </c>
      <c r="H210">
        <v>0</v>
      </c>
      <c r="I210" t="s">
        <v>6139</v>
      </c>
      <c r="J210" t="s">
        <v>5967</v>
      </c>
    </row>
    <row r="211" spans="1:10">
      <c r="A211" s="30"/>
    </row>
    <row r="212" spans="1:10">
      <c r="A212" s="30" t="s">
        <v>6135</v>
      </c>
      <c r="B212" t="s">
        <v>6140</v>
      </c>
      <c r="C212">
        <v>1791.72</v>
      </c>
      <c r="D212">
        <v>2787.12</v>
      </c>
      <c r="E212">
        <v>0</v>
      </c>
      <c r="F212">
        <v>0</v>
      </c>
      <c r="G212">
        <v>0</v>
      </c>
      <c r="H212">
        <v>0</v>
      </c>
      <c r="I212" t="s">
        <v>6141</v>
      </c>
      <c r="J212" t="s">
        <v>5967</v>
      </c>
    </row>
    <row r="213" spans="1:10">
      <c r="A213" s="30"/>
    </row>
    <row r="214" spans="1:10">
      <c r="A214" s="30" t="s">
        <v>6135</v>
      </c>
      <c r="B214" t="s">
        <v>6142</v>
      </c>
      <c r="C214">
        <v>7192.73</v>
      </c>
      <c r="D214">
        <v>3637.7</v>
      </c>
      <c r="E214">
        <v>0</v>
      </c>
      <c r="F214">
        <v>0</v>
      </c>
      <c r="G214">
        <v>0</v>
      </c>
      <c r="H214">
        <v>0</v>
      </c>
      <c r="I214" t="s">
        <v>6143</v>
      </c>
      <c r="J214" t="s">
        <v>5967</v>
      </c>
    </row>
    <row r="215" spans="1:10">
      <c r="A215" s="30"/>
    </row>
    <row r="216" spans="1:10">
      <c r="A216" s="30" t="s">
        <v>6135</v>
      </c>
      <c r="B216" t="s">
        <v>6144</v>
      </c>
      <c r="C216">
        <v>4470.43</v>
      </c>
      <c r="D216">
        <v>627.98</v>
      </c>
      <c r="E216">
        <v>0</v>
      </c>
      <c r="F216">
        <v>0</v>
      </c>
      <c r="G216">
        <v>0</v>
      </c>
      <c r="H216">
        <v>0</v>
      </c>
      <c r="I216" t="s">
        <v>6137</v>
      </c>
      <c r="J216" t="s">
        <v>5967</v>
      </c>
    </row>
    <row r="217" spans="1:10">
      <c r="A217" s="30"/>
    </row>
    <row r="218" spans="1:10">
      <c r="A218" s="30" t="s">
        <v>6135</v>
      </c>
      <c r="B218" t="s">
        <v>6145</v>
      </c>
      <c r="C218">
        <v>1625.61</v>
      </c>
      <c r="D218">
        <v>2167.48</v>
      </c>
      <c r="E218">
        <v>0</v>
      </c>
      <c r="F218">
        <v>0</v>
      </c>
      <c r="G218">
        <v>0</v>
      </c>
      <c r="H218">
        <v>0</v>
      </c>
      <c r="I218" t="s">
        <v>6146</v>
      </c>
      <c r="J218" t="s">
        <v>5967</v>
      </c>
    </row>
    <row r="219" spans="1:10">
      <c r="A219" s="30"/>
    </row>
    <row r="220" spans="1:10">
      <c r="A220" s="30" t="s">
        <v>6135</v>
      </c>
      <c r="B220" t="s">
        <v>6147</v>
      </c>
      <c r="C220">
        <v>10142.73</v>
      </c>
      <c r="D220">
        <v>1406.49</v>
      </c>
      <c r="E220">
        <v>0</v>
      </c>
      <c r="F220">
        <v>0</v>
      </c>
      <c r="G220">
        <v>0</v>
      </c>
      <c r="H220">
        <v>0</v>
      </c>
      <c r="I220" t="s">
        <v>6148</v>
      </c>
      <c r="J220" t="s">
        <v>5967</v>
      </c>
    </row>
    <row r="221" spans="1:10">
      <c r="A221" s="30"/>
    </row>
    <row r="222" spans="1:10">
      <c r="A222" s="30" t="s">
        <v>6135</v>
      </c>
      <c r="B222" t="s">
        <v>6149</v>
      </c>
      <c r="C222">
        <v>4063.84</v>
      </c>
      <c r="D222">
        <v>0</v>
      </c>
      <c r="E222">
        <v>0</v>
      </c>
      <c r="F222">
        <v>0</v>
      </c>
      <c r="G222">
        <v>0</v>
      </c>
      <c r="H222">
        <v>0</v>
      </c>
      <c r="I222" t="s">
        <v>6150</v>
      </c>
      <c r="J222" t="s">
        <v>377</v>
      </c>
    </row>
    <row r="223" spans="1:10">
      <c r="A223" s="30"/>
    </row>
    <row r="224" spans="1:10">
      <c r="A224" s="30" t="s">
        <v>6135</v>
      </c>
      <c r="B224" t="s">
        <v>6151</v>
      </c>
      <c r="C224">
        <v>6903.7</v>
      </c>
      <c r="D224">
        <v>1614.9</v>
      </c>
      <c r="E224">
        <v>0</v>
      </c>
      <c r="F224">
        <v>0</v>
      </c>
      <c r="G224">
        <v>0</v>
      </c>
      <c r="H224">
        <v>0</v>
      </c>
      <c r="I224" t="s">
        <v>6152</v>
      </c>
      <c r="J224" t="s">
        <v>377</v>
      </c>
    </row>
    <row r="225" spans="1:10">
      <c r="A225" s="30"/>
    </row>
    <row r="226" spans="1:10">
      <c r="A226" s="30" t="s">
        <v>6135</v>
      </c>
      <c r="B226" t="s">
        <v>6153</v>
      </c>
      <c r="C226">
        <v>7440.75</v>
      </c>
      <c r="D226">
        <v>2645.6</v>
      </c>
      <c r="E226">
        <v>0</v>
      </c>
      <c r="F226">
        <v>0</v>
      </c>
      <c r="G226">
        <v>0</v>
      </c>
      <c r="H226">
        <v>0</v>
      </c>
      <c r="I226" t="s">
        <v>6154</v>
      </c>
      <c r="J226" t="s">
        <v>5967</v>
      </c>
    </row>
    <row r="227" spans="1:10">
      <c r="A227" s="30"/>
    </row>
    <row r="228" spans="1:10">
      <c r="A228" s="30" t="s">
        <v>6135</v>
      </c>
      <c r="B228" t="s">
        <v>6155</v>
      </c>
      <c r="C228">
        <v>7277.4</v>
      </c>
      <c r="D228">
        <v>1009.1</v>
      </c>
      <c r="E228">
        <v>0</v>
      </c>
      <c r="F228">
        <v>0</v>
      </c>
      <c r="G228">
        <v>0</v>
      </c>
      <c r="H228">
        <v>0</v>
      </c>
      <c r="I228" t="s">
        <v>6156</v>
      </c>
      <c r="J228" t="s">
        <v>5967</v>
      </c>
    </row>
    <row r="229" spans="1:10">
      <c r="A229" s="30"/>
    </row>
    <row r="230" spans="1:10">
      <c r="A230" s="30" t="s">
        <v>6135</v>
      </c>
      <c r="B230" t="s">
        <v>6157</v>
      </c>
      <c r="C230">
        <v>876.45</v>
      </c>
      <c r="D230">
        <v>0</v>
      </c>
      <c r="E230">
        <v>0</v>
      </c>
      <c r="F230">
        <v>0</v>
      </c>
      <c r="G230">
        <v>0</v>
      </c>
      <c r="H230">
        <v>0</v>
      </c>
      <c r="I230" t="s">
        <v>6158</v>
      </c>
      <c r="J230" t="s">
        <v>5967</v>
      </c>
    </row>
    <row r="231" spans="1:10">
      <c r="A231" s="30"/>
    </row>
    <row r="232" spans="1:10">
      <c r="A232" s="30" t="s">
        <v>6135</v>
      </c>
      <c r="B232" t="s">
        <v>6159</v>
      </c>
      <c r="C232">
        <v>1901.34</v>
      </c>
      <c r="D232">
        <v>3098.48</v>
      </c>
      <c r="E232">
        <v>0</v>
      </c>
      <c r="F232">
        <v>0</v>
      </c>
      <c r="G232">
        <v>0</v>
      </c>
      <c r="H232">
        <v>0</v>
      </c>
      <c r="I232" t="s">
        <v>6160</v>
      </c>
      <c r="J232" t="s">
        <v>5967</v>
      </c>
    </row>
    <row r="233" spans="1:10">
      <c r="A233" s="30"/>
    </row>
    <row r="234" spans="1:10">
      <c r="A234" s="30" t="s">
        <v>6135</v>
      </c>
      <c r="B234" t="s">
        <v>6161</v>
      </c>
      <c r="C234">
        <v>7642.8</v>
      </c>
      <c r="D234">
        <v>0</v>
      </c>
      <c r="E234">
        <v>0</v>
      </c>
      <c r="F234">
        <v>0</v>
      </c>
      <c r="G234">
        <v>0</v>
      </c>
      <c r="H234">
        <v>0</v>
      </c>
      <c r="I234" t="s">
        <v>6162</v>
      </c>
      <c r="J234" t="s">
        <v>5967</v>
      </c>
    </row>
    <row r="235" spans="1:10">
      <c r="A235" s="30"/>
    </row>
    <row r="236" spans="1:10">
      <c r="A236" s="30" t="s">
        <v>6135</v>
      </c>
      <c r="B236" t="s">
        <v>6163</v>
      </c>
      <c r="C236">
        <v>2323.86</v>
      </c>
      <c r="D236">
        <v>0</v>
      </c>
      <c r="E236">
        <v>0</v>
      </c>
      <c r="F236">
        <v>0</v>
      </c>
      <c r="G236">
        <v>0</v>
      </c>
      <c r="H236">
        <v>0</v>
      </c>
      <c r="I236" t="s">
        <v>6164</v>
      </c>
      <c r="J236" t="s">
        <v>5967</v>
      </c>
    </row>
    <row r="237" spans="1:10">
      <c r="A237" s="30"/>
    </row>
    <row r="238" spans="1:10">
      <c r="A238" s="30" t="s">
        <v>6135</v>
      </c>
      <c r="B238" t="s">
        <v>6165</v>
      </c>
      <c r="C238">
        <v>3274.53</v>
      </c>
      <c r="D238">
        <v>985.88</v>
      </c>
      <c r="E238">
        <v>0</v>
      </c>
      <c r="F238">
        <v>0</v>
      </c>
      <c r="G238">
        <v>0</v>
      </c>
      <c r="H238">
        <v>0</v>
      </c>
      <c r="I238" t="s">
        <v>6166</v>
      </c>
      <c r="J238" t="s">
        <v>5967</v>
      </c>
    </row>
    <row r="239" spans="1:10">
      <c r="A239" s="30"/>
    </row>
    <row r="240" spans="1:10">
      <c r="A240" s="30" t="s">
        <v>6135</v>
      </c>
      <c r="B240" t="s">
        <v>6167</v>
      </c>
      <c r="C240">
        <v>2957.64</v>
      </c>
      <c r="D240">
        <v>1549.24</v>
      </c>
      <c r="E240">
        <v>0</v>
      </c>
      <c r="F240">
        <v>0</v>
      </c>
      <c r="G240">
        <v>0</v>
      </c>
      <c r="H240">
        <v>0</v>
      </c>
      <c r="I240" t="s">
        <v>6168</v>
      </c>
    </row>
    <row r="241" spans="1:10">
      <c r="A241" s="30"/>
    </row>
    <row r="242" spans="1:10">
      <c r="A242" s="30" t="s">
        <v>6135</v>
      </c>
      <c r="B242" t="s">
        <v>6169</v>
      </c>
      <c r="C242">
        <v>3485.79</v>
      </c>
      <c r="D242">
        <v>563.36</v>
      </c>
      <c r="E242">
        <v>0</v>
      </c>
      <c r="F242">
        <v>0</v>
      </c>
      <c r="G242">
        <v>0</v>
      </c>
      <c r="H242">
        <v>0</v>
      </c>
      <c r="I242" t="s">
        <v>6170</v>
      </c>
      <c r="J242" t="s">
        <v>377</v>
      </c>
    </row>
    <row r="243" spans="1:10">
      <c r="A243" s="30"/>
    </row>
    <row r="244" spans="1:10">
      <c r="A244" s="30" t="s">
        <v>6135</v>
      </c>
      <c r="B244" t="s">
        <v>6171</v>
      </c>
      <c r="C244">
        <v>1478.82</v>
      </c>
      <c r="D244">
        <v>985.88</v>
      </c>
      <c r="E244">
        <v>0</v>
      </c>
      <c r="F244">
        <v>0</v>
      </c>
      <c r="G244">
        <v>0</v>
      </c>
      <c r="H244">
        <v>0</v>
      </c>
      <c r="I244" t="s">
        <v>6172</v>
      </c>
      <c r="J244" t="s">
        <v>5967</v>
      </c>
    </row>
    <row r="245" spans="1:10">
      <c r="A245" s="30"/>
    </row>
    <row r="246" spans="1:10">
      <c r="A246" s="30" t="s">
        <v>6135</v>
      </c>
      <c r="B246" t="s">
        <v>6173</v>
      </c>
      <c r="C246">
        <v>1901.34</v>
      </c>
      <c r="D246">
        <v>563.36</v>
      </c>
      <c r="E246">
        <v>0</v>
      </c>
      <c r="F246">
        <v>0</v>
      </c>
      <c r="G246">
        <v>0</v>
      </c>
      <c r="H246">
        <v>0</v>
      </c>
      <c r="I246" t="s">
        <v>6172</v>
      </c>
      <c r="J246" t="s">
        <v>377</v>
      </c>
    </row>
    <row r="247" spans="1:10">
      <c r="A247" s="30"/>
    </row>
    <row r="248" spans="1:10">
      <c r="A248" s="30" t="s">
        <v>6135</v>
      </c>
      <c r="B248" t="s">
        <v>6174</v>
      </c>
      <c r="C248">
        <v>4644.6000000000004</v>
      </c>
      <c r="D248">
        <v>0</v>
      </c>
      <c r="E248">
        <v>0</v>
      </c>
      <c r="F248">
        <v>0</v>
      </c>
      <c r="G248" t="s">
        <v>6036</v>
      </c>
      <c r="H248">
        <v>28.92</v>
      </c>
      <c r="I248" t="s">
        <v>6175</v>
      </c>
      <c r="J248" t="s">
        <v>5967</v>
      </c>
    </row>
    <row r="249" spans="1:10">
      <c r="A249" s="30"/>
    </row>
    <row r="250" spans="1:10">
      <c r="A250" s="30" t="s">
        <v>6135</v>
      </c>
      <c r="B250" t="s">
        <v>6176</v>
      </c>
      <c r="C250">
        <v>739.41</v>
      </c>
      <c r="D250">
        <v>1971.76</v>
      </c>
      <c r="E250">
        <v>0</v>
      </c>
      <c r="F250">
        <v>0</v>
      </c>
      <c r="G250">
        <v>0</v>
      </c>
      <c r="H250">
        <v>0</v>
      </c>
      <c r="I250" t="s">
        <v>6177</v>
      </c>
      <c r="J250" t="s">
        <v>5967</v>
      </c>
    </row>
    <row r="251" spans="1:10">
      <c r="A251" s="30"/>
    </row>
    <row r="252" spans="1:10">
      <c r="A252" s="30" t="s">
        <v>6135</v>
      </c>
      <c r="B252" t="s">
        <v>6178</v>
      </c>
      <c r="C252">
        <v>4119.57</v>
      </c>
      <c r="D252">
        <v>571.22</v>
      </c>
      <c r="E252">
        <v>0</v>
      </c>
      <c r="F252">
        <v>0</v>
      </c>
      <c r="G252">
        <v>0</v>
      </c>
      <c r="H252">
        <v>0</v>
      </c>
      <c r="I252" t="s">
        <v>6179</v>
      </c>
    </row>
    <row r="253" spans="1:10">
      <c r="A253" s="30"/>
    </row>
    <row r="254" spans="1:10">
      <c r="A254" s="30" t="s">
        <v>6135</v>
      </c>
      <c r="B254" t="s">
        <v>6180</v>
      </c>
      <c r="C254">
        <v>0</v>
      </c>
      <c r="D254">
        <v>0</v>
      </c>
      <c r="E254">
        <v>0</v>
      </c>
      <c r="F254">
        <v>0</v>
      </c>
      <c r="G254" t="s">
        <v>6108</v>
      </c>
      <c r="H254">
        <v>92.8</v>
      </c>
      <c r="I254" t="s">
        <v>6109</v>
      </c>
      <c r="J254" t="s">
        <v>377</v>
      </c>
    </row>
    <row r="255" spans="1:10">
      <c r="A255" s="30"/>
    </row>
    <row r="256" spans="1:10">
      <c r="A256" s="30" t="s">
        <v>6135</v>
      </c>
      <c r="B256" t="s">
        <v>6181</v>
      </c>
      <c r="C256">
        <v>3063.27</v>
      </c>
      <c r="D256">
        <v>563.36</v>
      </c>
      <c r="E256">
        <v>0</v>
      </c>
      <c r="F256">
        <v>0</v>
      </c>
      <c r="G256">
        <v>0</v>
      </c>
      <c r="H256">
        <v>0</v>
      </c>
      <c r="I256" t="s">
        <v>6182</v>
      </c>
    </row>
    <row r="257" spans="1:10">
      <c r="A257" s="30"/>
    </row>
    <row r="258" spans="1:10">
      <c r="A258" s="30" t="s">
        <v>6135</v>
      </c>
      <c r="B258" t="s">
        <v>6183</v>
      </c>
      <c r="C258">
        <v>3063.27</v>
      </c>
      <c r="D258">
        <v>1549.24</v>
      </c>
      <c r="E258">
        <v>0</v>
      </c>
      <c r="F258">
        <v>0</v>
      </c>
      <c r="G258">
        <v>0</v>
      </c>
      <c r="H258">
        <v>0</v>
      </c>
      <c r="I258" t="s">
        <v>5998</v>
      </c>
      <c r="J258" t="s">
        <v>5967</v>
      </c>
    </row>
    <row r="259" spans="1:10">
      <c r="A259" s="30"/>
    </row>
    <row r="260" spans="1:10">
      <c r="A260" s="30" t="s">
        <v>5968</v>
      </c>
      <c r="B260" t="s">
        <v>394</v>
      </c>
      <c r="C260" t="s">
        <v>5969</v>
      </c>
      <c r="D260" t="s">
        <v>393</v>
      </c>
      <c r="E260" t="s">
        <v>5970</v>
      </c>
      <c r="F260" t="s">
        <v>5971</v>
      </c>
      <c r="G260" t="s">
        <v>5970</v>
      </c>
      <c r="H260" t="s">
        <v>394</v>
      </c>
      <c r="I260" t="s">
        <v>389</v>
      </c>
      <c r="J260" t="s">
        <v>396</v>
      </c>
    </row>
    <row r="261" spans="1:10">
      <c r="A261" s="30" t="s">
        <v>6135</v>
      </c>
      <c r="C261">
        <v>98721.24</v>
      </c>
      <c r="D261">
        <v>31972.25</v>
      </c>
      <c r="E261">
        <v>0</v>
      </c>
      <c r="F261">
        <v>0</v>
      </c>
      <c r="G261" t="s">
        <v>6184</v>
      </c>
      <c r="H261">
        <v>21.72</v>
      </c>
      <c r="I261" t="s">
        <v>6185</v>
      </c>
    </row>
    <row r="262" spans="1:10">
      <c r="A262" s="30"/>
    </row>
    <row r="263" spans="1:10">
      <c r="A263" s="30" t="s">
        <v>5968</v>
      </c>
      <c r="B263" t="s">
        <v>394</v>
      </c>
      <c r="C263" t="s">
        <v>5969</v>
      </c>
      <c r="D263" t="s">
        <v>393</v>
      </c>
      <c r="E263" t="s">
        <v>5970</v>
      </c>
      <c r="F263" t="s">
        <v>5971</v>
      </c>
      <c r="G263" t="s">
        <v>5970</v>
      </c>
      <c r="H263" t="s">
        <v>394</v>
      </c>
      <c r="I263" t="s">
        <v>389</v>
      </c>
      <c r="J263" t="s">
        <v>396</v>
      </c>
    </row>
    <row r="264" spans="1:10">
      <c r="A264" s="30" t="s">
        <v>18</v>
      </c>
      <c r="B264" t="s">
        <v>6186</v>
      </c>
      <c r="C264">
        <v>3193.16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6187</v>
      </c>
      <c r="J264" t="s">
        <v>5967</v>
      </c>
    </row>
    <row r="265" spans="1:10">
      <c r="A265" s="30"/>
    </row>
    <row r="266" spans="1:10">
      <c r="A266" s="30"/>
    </row>
    <row r="267" spans="1:10">
      <c r="A267" s="30" t="s">
        <v>5950</v>
      </c>
      <c r="B267" t="s">
        <v>5951</v>
      </c>
      <c r="C267" t="s">
        <v>5952</v>
      </c>
      <c r="D267" t="s">
        <v>5953</v>
      </c>
      <c r="E267" t="s">
        <v>5954</v>
      </c>
      <c r="F267" t="s">
        <v>5955</v>
      </c>
      <c r="G267" t="s">
        <v>715</v>
      </c>
    </row>
    <row r="268" spans="1:10">
      <c r="A268" s="30"/>
      <c r="E268" t="s">
        <v>54</v>
      </c>
      <c r="G268" t="s">
        <v>5956</v>
      </c>
      <c r="I268" t="s">
        <v>344</v>
      </c>
    </row>
    <row r="269" spans="1:10">
      <c r="A269" s="30"/>
      <c r="C269" t="s">
        <v>350</v>
      </c>
      <c r="D269" t="s">
        <v>350</v>
      </c>
      <c r="E269" t="s">
        <v>5957</v>
      </c>
      <c r="F269" t="s">
        <v>5958</v>
      </c>
      <c r="G269" t="s">
        <v>345</v>
      </c>
      <c r="H269" t="s">
        <v>350</v>
      </c>
      <c r="I269" t="s">
        <v>5959</v>
      </c>
    </row>
    <row r="270" spans="1:10">
      <c r="A270" s="30"/>
      <c r="C270" t="s">
        <v>355</v>
      </c>
      <c r="D270" t="s">
        <v>5960</v>
      </c>
      <c r="E270" t="s">
        <v>358</v>
      </c>
      <c r="F270" t="s">
        <v>359</v>
      </c>
      <c r="G270" t="s">
        <v>360</v>
      </c>
      <c r="H270" t="s">
        <v>5961</v>
      </c>
      <c r="I270" t="s">
        <v>5962</v>
      </c>
      <c r="J270" t="s">
        <v>364</v>
      </c>
    </row>
    <row r="271" spans="1:10">
      <c r="A271" s="30" t="s">
        <v>365</v>
      </c>
      <c r="B271" t="s">
        <v>5963</v>
      </c>
      <c r="C271" t="s">
        <v>369</v>
      </c>
      <c r="D271" t="s">
        <v>369</v>
      </c>
      <c r="E271" t="s">
        <v>369</v>
      </c>
      <c r="F271" t="s">
        <v>369</v>
      </c>
      <c r="G271" t="s">
        <v>369</v>
      </c>
      <c r="H271" t="s">
        <v>369</v>
      </c>
    </row>
    <row r="272" spans="1:10">
      <c r="A272" s="30"/>
    </row>
    <row r="273" spans="1:10">
      <c r="A273" s="30" t="s">
        <v>5968</v>
      </c>
      <c r="B273" t="s">
        <v>394</v>
      </c>
      <c r="C273" t="s">
        <v>5969</v>
      </c>
      <c r="D273" t="s">
        <v>393</v>
      </c>
      <c r="E273" t="s">
        <v>5970</v>
      </c>
      <c r="F273" t="s">
        <v>5971</v>
      </c>
      <c r="G273" t="s">
        <v>5970</v>
      </c>
      <c r="H273" t="s">
        <v>394</v>
      </c>
      <c r="I273" t="s">
        <v>389</v>
      </c>
      <c r="J273" t="s">
        <v>396</v>
      </c>
    </row>
    <row r="274" spans="1:10">
      <c r="A274" s="30" t="s">
        <v>18</v>
      </c>
      <c r="C274">
        <v>3193.16</v>
      </c>
      <c r="D274">
        <v>0</v>
      </c>
      <c r="E274">
        <v>0</v>
      </c>
      <c r="F274">
        <v>0</v>
      </c>
      <c r="G274">
        <v>0</v>
      </c>
      <c r="H274">
        <v>0</v>
      </c>
      <c r="I274" t="s">
        <v>6187</v>
      </c>
    </row>
    <row r="275" spans="1:10">
      <c r="A275" s="30"/>
    </row>
    <row r="276" spans="1:10">
      <c r="A276" s="30" t="s">
        <v>5968</v>
      </c>
      <c r="B276" t="s">
        <v>394</v>
      </c>
      <c r="C276" t="s">
        <v>5969</v>
      </c>
      <c r="D276" t="s">
        <v>393</v>
      </c>
      <c r="E276" t="s">
        <v>5970</v>
      </c>
      <c r="F276" t="s">
        <v>5971</v>
      </c>
      <c r="G276" t="s">
        <v>5970</v>
      </c>
      <c r="H276" t="s">
        <v>394</v>
      </c>
      <c r="I276" t="s">
        <v>389</v>
      </c>
      <c r="J276" t="s">
        <v>396</v>
      </c>
    </row>
    <row r="277" spans="1:10">
      <c r="A277" s="30" t="s">
        <v>6188</v>
      </c>
      <c r="B277" t="s">
        <v>6189</v>
      </c>
      <c r="C277">
        <v>3193.16</v>
      </c>
      <c r="D277">
        <v>1935.25</v>
      </c>
      <c r="E277">
        <v>0</v>
      </c>
      <c r="F277">
        <v>0</v>
      </c>
      <c r="G277">
        <v>0</v>
      </c>
      <c r="H277">
        <v>0</v>
      </c>
      <c r="I277" t="s">
        <v>6190</v>
      </c>
      <c r="J277" t="s">
        <v>5967</v>
      </c>
    </row>
    <row r="278" spans="1:10">
      <c r="A278" s="30"/>
    </row>
    <row r="279" spans="1:10">
      <c r="A279" s="30" t="s">
        <v>6188</v>
      </c>
      <c r="B279" t="s">
        <v>6191</v>
      </c>
      <c r="C279">
        <v>8582.31</v>
      </c>
      <c r="D279">
        <v>2427.3200000000002</v>
      </c>
      <c r="E279">
        <v>0</v>
      </c>
      <c r="F279">
        <v>0</v>
      </c>
      <c r="G279">
        <v>0</v>
      </c>
      <c r="H279">
        <v>0</v>
      </c>
      <c r="I279" t="s">
        <v>6192</v>
      </c>
      <c r="J279" t="s">
        <v>5967</v>
      </c>
    </row>
    <row r="280" spans="1:10">
      <c r="A280" s="30"/>
    </row>
    <row r="281" spans="1:10">
      <c r="A281" s="30" t="s">
        <v>6188</v>
      </c>
      <c r="B281" t="s">
        <v>6193</v>
      </c>
      <c r="C281">
        <v>319.2</v>
      </c>
      <c r="D281">
        <v>0</v>
      </c>
      <c r="E281">
        <v>0</v>
      </c>
      <c r="F281">
        <v>0</v>
      </c>
      <c r="G281">
        <v>0</v>
      </c>
      <c r="H281">
        <v>0</v>
      </c>
      <c r="I281" t="s">
        <v>6194</v>
      </c>
      <c r="J281" t="s">
        <v>377</v>
      </c>
    </row>
    <row r="282" spans="1:10">
      <c r="A282" s="30"/>
    </row>
    <row r="283" spans="1:10">
      <c r="A283" s="30" t="s">
        <v>6188</v>
      </c>
      <c r="B283" t="s">
        <v>6195</v>
      </c>
      <c r="C283">
        <v>3889.85</v>
      </c>
      <c r="D283">
        <v>774.1</v>
      </c>
      <c r="E283">
        <v>0</v>
      </c>
      <c r="F283">
        <v>0</v>
      </c>
      <c r="G283">
        <v>0</v>
      </c>
      <c r="H283">
        <v>0</v>
      </c>
      <c r="I283" t="s">
        <v>6196</v>
      </c>
      <c r="J283" t="s">
        <v>377</v>
      </c>
    </row>
    <row r="284" spans="1:10">
      <c r="A284" s="30"/>
    </row>
    <row r="285" spans="1:10">
      <c r="A285" s="30" t="s">
        <v>6188</v>
      </c>
      <c r="B285" t="s">
        <v>6197</v>
      </c>
      <c r="C285">
        <v>3018.99</v>
      </c>
      <c r="D285">
        <v>1703.02</v>
      </c>
      <c r="E285">
        <v>0</v>
      </c>
      <c r="F285">
        <v>0</v>
      </c>
      <c r="G285">
        <v>0</v>
      </c>
      <c r="H285">
        <v>0</v>
      </c>
      <c r="I285" t="s">
        <v>6198</v>
      </c>
      <c r="J285" t="s">
        <v>5967</v>
      </c>
    </row>
    <row r="286" spans="1:10">
      <c r="A286" s="30"/>
    </row>
    <row r="287" spans="1:10">
      <c r="A287" s="30" t="s">
        <v>6188</v>
      </c>
      <c r="B287" t="s">
        <v>6199</v>
      </c>
      <c r="C287">
        <v>2036.7</v>
      </c>
      <c r="D287">
        <v>1357.8</v>
      </c>
      <c r="E287">
        <v>0</v>
      </c>
      <c r="F287">
        <v>0</v>
      </c>
      <c r="G287">
        <v>0</v>
      </c>
      <c r="H287">
        <v>0</v>
      </c>
      <c r="I287" t="s">
        <v>6200</v>
      </c>
      <c r="J287" t="s">
        <v>5967</v>
      </c>
    </row>
    <row r="288" spans="1:10">
      <c r="A288" s="30"/>
    </row>
    <row r="289" spans="1:10">
      <c r="A289" s="30" t="s">
        <v>6188</v>
      </c>
      <c r="B289" t="s">
        <v>6201</v>
      </c>
      <c r="C289">
        <v>3831.8</v>
      </c>
      <c r="D289">
        <v>1083.74</v>
      </c>
      <c r="E289">
        <v>0</v>
      </c>
      <c r="F289">
        <v>0</v>
      </c>
      <c r="G289">
        <v>0</v>
      </c>
      <c r="H289">
        <v>0</v>
      </c>
      <c r="I289" t="s">
        <v>6202</v>
      </c>
      <c r="J289" t="s">
        <v>5967</v>
      </c>
    </row>
    <row r="290" spans="1:10">
      <c r="A290" s="30"/>
    </row>
    <row r="291" spans="1:10">
      <c r="A291" s="30" t="s">
        <v>6188</v>
      </c>
      <c r="B291" t="s">
        <v>6203</v>
      </c>
      <c r="C291">
        <v>1161.1500000000001</v>
      </c>
      <c r="D291">
        <v>0</v>
      </c>
      <c r="E291">
        <v>0</v>
      </c>
      <c r="F291">
        <v>0</v>
      </c>
      <c r="G291">
        <v>0</v>
      </c>
      <c r="H291">
        <v>0</v>
      </c>
      <c r="I291" t="s">
        <v>6204</v>
      </c>
      <c r="J291" t="s">
        <v>377</v>
      </c>
    </row>
    <row r="292" spans="1:10">
      <c r="A292" s="30"/>
    </row>
    <row r="293" spans="1:10">
      <c r="A293" s="30" t="s">
        <v>6188</v>
      </c>
      <c r="B293" t="s">
        <v>6205</v>
      </c>
      <c r="C293" t="s">
        <v>6206</v>
      </c>
      <c r="D293">
        <v>2234.04</v>
      </c>
      <c r="E293">
        <v>0</v>
      </c>
      <c r="F293">
        <v>0</v>
      </c>
      <c r="G293">
        <v>0</v>
      </c>
      <c r="H293">
        <v>0</v>
      </c>
      <c r="I293" t="s">
        <v>6207</v>
      </c>
      <c r="J293" t="s">
        <v>5967</v>
      </c>
    </row>
    <row r="294" spans="1:10">
      <c r="A294" s="30"/>
    </row>
    <row r="295" spans="1:10">
      <c r="A295" s="30" t="s">
        <v>6188</v>
      </c>
      <c r="B295" t="s">
        <v>6208</v>
      </c>
      <c r="C295">
        <v>1219.21</v>
      </c>
      <c r="D295">
        <v>0</v>
      </c>
      <c r="E295">
        <v>0</v>
      </c>
      <c r="F295">
        <v>0</v>
      </c>
      <c r="G295">
        <v>0</v>
      </c>
      <c r="H295">
        <v>0</v>
      </c>
      <c r="I295" t="s">
        <v>6209</v>
      </c>
      <c r="J295" t="s">
        <v>5967</v>
      </c>
    </row>
    <row r="296" spans="1:10">
      <c r="A296" s="30"/>
    </row>
    <row r="297" spans="1:10">
      <c r="A297" s="30" t="s">
        <v>6188</v>
      </c>
      <c r="B297" t="s">
        <v>6210</v>
      </c>
      <c r="C297">
        <v>893.76</v>
      </c>
      <c r="D297">
        <v>0</v>
      </c>
      <c r="E297">
        <v>0</v>
      </c>
      <c r="F297">
        <v>0</v>
      </c>
      <c r="G297">
        <v>0</v>
      </c>
      <c r="H297">
        <v>0</v>
      </c>
      <c r="I297" t="s">
        <v>6211</v>
      </c>
      <c r="J297" t="s">
        <v>377</v>
      </c>
    </row>
    <row r="298" spans="1:10">
      <c r="A298" s="30"/>
    </row>
    <row r="299" spans="1:10">
      <c r="A299" s="30" t="s">
        <v>6188</v>
      </c>
      <c r="B299" t="s">
        <v>6212</v>
      </c>
      <c r="C299">
        <v>4596.4799999999996</v>
      </c>
      <c r="D299">
        <v>680.96</v>
      </c>
      <c r="E299">
        <v>0</v>
      </c>
      <c r="F299">
        <v>0</v>
      </c>
      <c r="G299">
        <v>0</v>
      </c>
      <c r="H299">
        <v>0</v>
      </c>
      <c r="I299" t="s">
        <v>6213</v>
      </c>
      <c r="J299" t="s">
        <v>5967</v>
      </c>
    </row>
    <row r="300" spans="1:10">
      <c r="A300" s="30"/>
    </row>
    <row r="301" spans="1:10">
      <c r="A301" s="30" t="s">
        <v>6188</v>
      </c>
      <c r="B301" t="s">
        <v>6214</v>
      </c>
      <c r="C301">
        <v>3665.88</v>
      </c>
      <c r="D301">
        <v>2779.36</v>
      </c>
      <c r="E301">
        <v>0</v>
      </c>
      <c r="F301">
        <v>0</v>
      </c>
      <c r="G301">
        <v>0</v>
      </c>
      <c r="H301">
        <v>0</v>
      </c>
      <c r="I301" t="s">
        <v>6215</v>
      </c>
      <c r="J301" t="s">
        <v>5967</v>
      </c>
    </row>
    <row r="302" spans="1:10">
      <c r="A302" s="30"/>
    </row>
    <row r="303" spans="1:10">
      <c r="A303" s="30" t="s">
        <v>6188</v>
      </c>
      <c r="B303" t="s">
        <v>6216</v>
      </c>
      <c r="C303">
        <v>2362.08</v>
      </c>
      <c r="D303">
        <v>1532.16</v>
      </c>
      <c r="E303">
        <v>0</v>
      </c>
      <c r="F303">
        <v>0</v>
      </c>
      <c r="G303">
        <v>0</v>
      </c>
      <c r="H303">
        <v>0</v>
      </c>
      <c r="I303" t="s">
        <v>6217</v>
      </c>
      <c r="J303" t="s">
        <v>5967</v>
      </c>
    </row>
    <row r="304" spans="1:10">
      <c r="A304" s="30"/>
    </row>
    <row r="305" spans="1:10">
      <c r="A305" s="30" t="s">
        <v>6188</v>
      </c>
      <c r="B305" t="s">
        <v>6218</v>
      </c>
      <c r="C305">
        <v>1625.61</v>
      </c>
      <c r="D305">
        <v>0</v>
      </c>
      <c r="E305">
        <v>0</v>
      </c>
      <c r="F305">
        <v>0</v>
      </c>
      <c r="G305">
        <v>0</v>
      </c>
      <c r="H305">
        <v>0</v>
      </c>
      <c r="I305" t="s">
        <v>6219</v>
      </c>
      <c r="J305" t="s">
        <v>5967</v>
      </c>
    </row>
    <row r="306" spans="1:10">
      <c r="A306" s="30"/>
    </row>
    <row r="307" spans="1:10">
      <c r="A307" s="30" t="s">
        <v>6188</v>
      </c>
      <c r="B307" t="s">
        <v>6220</v>
      </c>
      <c r="C307">
        <v>3830.4</v>
      </c>
      <c r="D307">
        <v>1702.4</v>
      </c>
      <c r="E307">
        <v>0</v>
      </c>
      <c r="F307">
        <v>0</v>
      </c>
      <c r="G307">
        <v>0</v>
      </c>
      <c r="H307">
        <v>0</v>
      </c>
      <c r="I307" t="s">
        <v>6221</v>
      </c>
      <c r="J307" t="s">
        <v>5967</v>
      </c>
    </row>
    <row r="308" spans="1:10">
      <c r="A308" s="30"/>
    </row>
    <row r="309" spans="1:10">
      <c r="A309" s="30" t="s">
        <v>6188</v>
      </c>
      <c r="B309" t="s">
        <v>6222</v>
      </c>
      <c r="C309">
        <v>6371.72</v>
      </c>
      <c r="D309">
        <v>3814.36</v>
      </c>
      <c r="E309">
        <v>0</v>
      </c>
      <c r="F309">
        <v>0</v>
      </c>
      <c r="G309">
        <v>0</v>
      </c>
      <c r="H309">
        <v>0</v>
      </c>
      <c r="I309" t="s">
        <v>6223</v>
      </c>
      <c r="J309" t="s">
        <v>5967</v>
      </c>
    </row>
    <row r="310" spans="1:10">
      <c r="A310" s="30"/>
    </row>
    <row r="311" spans="1:10">
      <c r="A311" s="30" t="s">
        <v>6188</v>
      </c>
      <c r="B311" t="s">
        <v>6224</v>
      </c>
      <c r="C311">
        <v>6111.65</v>
      </c>
      <c r="D311">
        <v>3120.84</v>
      </c>
      <c r="E311">
        <v>0</v>
      </c>
      <c r="F311">
        <v>0</v>
      </c>
      <c r="G311">
        <v>0</v>
      </c>
      <c r="H311">
        <v>0</v>
      </c>
      <c r="I311" t="s">
        <v>6225</v>
      </c>
      <c r="J311" t="s">
        <v>5967</v>
      </c>
    </row>
    <row r="312" spans="1:10">
      <c r="A312" s="30"/>
    </row>
    <row r="313" spans="1:10">
      <c r="A313" s="30" t="s">
        <v>6188</v>
      </c>
      <c r="B313" t="s">
        <v>6226</v>
      </c>
      <c r="C313">
        <v>3616.16</v>
      </c>
      <c r="D313">
        <v>1496.34</v>
      </c>
      <c r="E313">
        <v>0</v>
      </c>
      <c r="F313">
        <v>0</v>
      </c>
      <c r="G313">
        <v>0</v>
      </c>
      <c r="H313">
        <v>0</v>
      </c>
      <c r="I313" t="s">
        <v>6227</v>
      </c>
      <c r="J313" t="s">
        <v>377</v>
      </c>
    </row>
    <row r="314" spans="1:10">
      <c r="A314" s="30"/>
    </row>
    <row r="315" spans="1:10">
      <c r="A315" s="30" t="s">
        <v>6188</v>
      </c>
      <c r="B315" t="s">
        <v>6228</v>
      </c>
      <c r="C315">
        <v>9882.66</v>
      </c>
      <c r="D315">
        <v>0</v>
      </c>
      <c r="E315">
        <v>0</v>
      </c>
      <c r="F315">
        <v>0</v>
      </c>
      <c r="G315">
        <v>0</v>
      </c>
      <c r="H315">
        <v>0</v>
      </c>
      <c r="I315" t="s">
        <v>6229</v>
      </c>
      <c r="J315" t="s">
        <v>5967</v>
      </c>
    </row>
    <row r="316" spans="1:10">
      <c r="A316" s="30"/>
    </row>
    <row r="317" spans="1:10">
      <c r="A317" s="30" t="s">
        <v>6188</v>
      </c>
      <c r="B317" t="s">
        <v>6230</v>
      </c>
      <c r="C317">
        <v>2325.23</v>
      </c>
      <c r="D317">
        <v>1586.2</v>
      </c>
      <c r="E317">
        <v>0</v>
      </c>
      <c r="F317">
        <v>0</v>
      </c>
      <c r="G317">
        <v>0</v>
      </c>
      <c r="H317">
        <v>0</v>
      </c>
      <c r="I317" t="s">
        <v>6231</v>
      </c>
      <c r="J317" t="s">
        <v>5967</v>
      </c>
    </row>
    <row r="318" spans="1:10">
      <c r="A318" s="30"/>
    </row>
    <row r="319" spans="1:10">
      <c r="A319" s="30" t="s">
        <v>6188</v>
      </c>
      <c r="B319" t="s">
        <v>6232</v>
      </c>
      <c r="C319">
        <v>7289.4</v>
      </c>
      <c r="D319">
        <v>0</v>
      </c>
      <c r="E319">
        <v>0</v>
      </c>
      <c r="F319">
        <v>0</v>
      </c>
      <c r="G319">
        <v>0</v>
      </c>
      <c r="H319">
        <v>0</v>
      </c>
      <c r="I319" t="s">
        <v>6233</v>
      </c>
      <c r="J319" t="s">
        <v>5967</v>
      </c>
    </row>
    <row r="320" spans="1:10">
      <c r="A320" s="30"/>
    </row>
    <row r="321" spans="1:10">
      <c r="A321" s="30" t="s">
        <v>6188</v>
      </c>
      <c r="B321" t="s">
        <v>6234</v>
      </c>
      <c r="C321">
        <v>7021.89</v>
      </c>
      <c r="D321">
        <v>4507.88</v>
      </c>
      <c r="E321">
        <v>0</v>
      </c>
      <c r="F321">
        <v>0</v>
      </c>
      <c r="G321">
        <v>0</v>
      </c>
      <c r="H321">
        <v>0</v>
      </c>
      <c r="I321" t="s">
        <v>6235</v>
      </c>
      <c r="J321" t="s">
        <v>5967</v>
      </c>
    </row>
    <row r="322" spans="1:10">
      <c r="A322" s="30"/>
    </row>
    <row r="323" spans="1:10">
      <c r="A323" s="30" t="s">
        <v>6188</v>
      </c>
      <c r="B323" t="s">
        <v>6236</v>
      </c>
      <c r="C323">
        <v>6681.89</v>
      </c>
      <c r="D323">
        <v>4000.04</v>
      </c>
      <c r="E323">
        <v>0</v>
      </c>
      <c r="F323">
        <v>0</v>
      </c>
      <c r="G323">
        <v>0</v>
      </c>
      <c r="H323">
        <v>0</v>
      </c>
      <c r="I323" t="s">
        <v>6237</v>
      </c>
      <c r="J323" t="s">
        <v>5967</v>
      </c>
    </row>
    <row r="324" spans="1:10">
      <c r="A324" s="30"/>
    </row>
    <row r="325" spans="1:10">
      <c r="A325" s="30" t="s">
        <v>6188</v>
      </c>
      <c r="B325" t="s">
        <v>6238</v>
      </c>
      <c r="C325">
        <v>8712.35</v>
      </c>
      <c r="D325">
        <v>0</v>
      </c>
      <c r="E325">
        <v>0</v>
      </c>
      <c r="F325">
        <v>0</v>
      </c>
      <c r="G325">
        <v>0</v>
      </c>
      <c r="H325">
        <v>0</v>
      </c>
      <c r="I325" t="s">
        <v>6239</v>
      </c>
      <c r="J325" t="s">
        <v>377</v>
      </c>
    </row>
    <row r="326" spans="1:10">
      <c r="A326" s="30"/>
    </row>
    <row r="327" spans="1:10">
      <c r="A327" s="30" t="s">
        <v>6188</v>
      </c>
      <c r="B327" t="s">
        <v>6240</v>
      </c>
      <c r="C327">
        <v>1492.77</v>
      </c>
      <c r="D327">
        <v>0</v>
      </c>
      <c r="E327">
        <v>0</v>
      </c>
      <c r="F327">
        <v>0</v>
      </c>
      <c r="G327">
        <v>0</v>
      </c>
      <c r="H327">
        <v>0</v>
      </c>
      <c r="I327" t="s">
        <v>6241</v>
      </c>
    </row>
    <row r="328" spans="1:10">
      <c r="A328" s="30"/>
    </row>
    <row r="329" spans="1:10">
      <c r="A329" s="30" t="s">
        <v>6188</v>
      </c>
      <c r="B329" t="s">
        <v>6242</v>
      </c>
      <c r="C329">
        <v>3073.35</v>
      </c>
      <c r="D329">
        <v>0</v>
      </c>
      <c r="E329">
        <v>0</v>
      </c>
      <c r="F329">
        <v>0</v>
      </c>
      <c r="G329">
        <v>0</v>
      </c>
      <c r="H329">
        <v>0</v>
      </c>
      <c r="I329" t="s">
        <v>6243</v>
      </c>
    </row>
    <row r="330" spans="1:10">
      <c r="A330" s="30"/>
    </row>
    <row r="331" spans="1:10">
      <c r="A331" s="30" t="s">
        <v>6188</v>
      </c>
      <c r="B331" t="s">
        <v>6244</v>
      </c>
      <c r="C331">
        <v>1492.77</v>
      </c>
      <c r="D331">
        <v>0</v>
      </c>
      <c r="E331">
        <v>0</v>
      </c>
      <c r="F331">
        <v>0</v>
      </c>
      <c r="G331">
        <v>0</v>
      </c>
      <c r="H331">
        <v>0</v>
      </c>
      <c r="I331" t="s">
        <v>6245</v>
      </c>
    </row>
    <row r="332" spans="1:10">
      <c r="A332" s="30"/>
    </row>
    <row r="333" spans="1:10">
      <c r="A333" s="30" t="s">
        <v>5950</v>
      </c>
      <c r="B333" t="s">
        <v>5951</v>
      </c>
      <c r="C333" t="s">
        <v>5952</v>
      </c>
      <c r="D333" t="s">
        <v>5953</v>
      </c>
      <c r="E333" t="s">
        <v>5954</v>
      </c>
      <c r="F333" t="s">
        <v>5955</v>
      </c>
      <c r="G333" t="s">
        <v>792</v>
      </c>
    </row>
    <row r="334" spans="1:10">
      <c r="A334" s="30"/>
      <c r="E334" t="s">
        <v>54</v>
      </c>
      <c r="G334" t="s">
        <v>5956</v>
      </c>
      <c r="I334" t="s">
        <v>344</v>
      </c>
    </row>
    <row r="335" spans="1:10">
      <c r="A335" s="30"/>
      <c r="C335" t="s">
        <v>350</v>
      </c>
      <c r="D335" t="s">
        <v>350</v>
      </c>
      <c r="E335" t="s">
        <v>5957</v>
      </c>
      <c r="F335" t="s">
        <v>5958</v>
      </c>
      <c r="G335" t="s">
        <v>345</v>
      </c>
      <c r="H335" t="s">
        <v>350</v>
      </c>
      <c r="I335" t="s">
        <v>5959</v>
      </c>
    </row>
    <row r="336" spans="1:10">
      <c r="A336" s="30"/>
      <c r="C336" t="s">
        <v>355</v>
      </c>
      <c r="D336" t="s">
        <v>5960</v>
      </c>
      <c r="E336" t="s">
        <v>358</v>
      </c>
      <c r="F336" t="s">
        <v>359</v>
      </c>
      <c r="G336" t="s">
        <v>360</v>
      </c>
      <c r="H336" t="s">
        <v>5961</v>
      </c>
      <c r="I336" t="s">
        <v>5962</v>
      </c>
      <c r="J336" t="s">
        <v>364</v>
      </c>
    </row>
    <row r="337" spans="1:10">
      <c r="A337" s="30" t="s">
        <v>365</v>
      </c>
      <c r="B337" t="s">
        <v>5963</v>
      </c>
      <c r="C337" t="s">
        <v>369</v>
      </c>
      <c r="D337" t="s">
        <v>369</v>
      </c>
      <c r="E337" t="s">
        <v>369</v>
      </c>
      <c r="F337" t="s">
        <v>369</v>
      </c>
      <c r="G337" t="s">
        <v>369</v>
      </c>
      <c r="H337" t="s">
        <v>369</v>
      </c>
    </row>
    <row r="338" spans="1:10">
      <c r="A338" s="30"/>
    </row>
    <row r="339" spans="1:10">
      <c r="A339" s="30"/>
    </row>
    <row r="340" spans="1:10">
      <c r="A340" s="30" t="s">
        <v>5968</v>
      </c>
      <c r="B340" t="s">
        <v>394</v>
      </c>
      <c r="C340" t="s">
        <v>5969</v>
      </c>
      <c r="D340" t="s">
        <v>393</v>
      </c>
      <c r="E340" t="s">
        <v>5970</v>
      </c>
      <c r="F340" t="s">
        <v>5971</v>
      </c>
      <c r="G340" t="s">
        <v>5970</v>
      </c>
      <c r="H340" t="s">
        <v>394</v>
      </c>
      <c r="I340" t="s">
        <v>389</v>
      </c>
      <c r="J340" t="s">
        <v>396</v>
      </c>
    </row>
    <row r="341" spans="1:10">
      <c r="A341" s="30" t="s">
        <v>6188</v>
      </c>
      <c r="C341">
        <v>117793.09</v>
      </c>
      <c r="D341">
        <v>36735.81</v>
      </c>
      <c r="E341">
        <v>0</v>
      </c>
      <c r="F341">
        <v>0</v>
      </c>
      <c r="G341">
        <v>0</v>
      </c>
      <c r="H341">
        <v>0</v>
      </c>
      <c r="I341" t="s">
        <v>6246</v>
      </c>
    </row>
    <row r="342" spans="1:10">
      <c r="A342" s="30"/>
    </row>
    <row r="343" spans="1:10">
      <c r="A343" s="30" t="s">
        <v>5968</v>
      </c>
      <c r="B343" t="s">
        <v>394</v>
      </c>
      <c r="C343" t="s">
        <v>5969</v>
      </c>
      <c r="D343" t="s">
        <v>393</v>
      </c>
      <c r="E343" t="s">
        <v>5970</v>
      </c>
      <c r="F343" t="s">
        <v>5971</v>
      </c>
      <c r="G343" t="s">
        <v>5970</v>
      </c>
      <c r="H343" t="s">
        <v>394</v>
      </c>
      <c r="I343" t="s">
        <v>389</v>
      </c>
      <c r="J343" t="s">
        <v>396</v>
      </c>
    </row>
    <row r="344" spans="1:10">
      <c r="A344" s="30" t="s">
        <v>6247</v>
      </c>
      <c r="B344" t="s">
        <v>6248</v>
      </c>
      <c r="C344">
        <v>1734.19</v>
      </c>
      <c r="D344">
        <v>0</v>
      </c>
      <c r="E344">
        <v>0</v>
      </c>
      <c r="F344">
        <v>0</v>
      </c>
      <c r="G344">
        <v>0</v>
      </c>
      <c r="H344">
        <v>0</v>
      </c>
      <c r="I344" t="s">
        <v>6249</v>
      </c>
    </row>
    <row r="345" spans="1:10">
      <c r="A345" s="30"/>
    </row>
    <row r="346" spans="1:10">
      <c r="A346" s="30" t="s">
        <v>6247</v>
      </c>
      <c r="B346" t="s">
        <v>6250</v>
      </c>
      <c r="C346">
        <v>934.44</v>
      </c>
      <c r="D346">
        <v>0</v>
      </c>
      <c r="E346">
        <v>0</v>
      </c>
      <c r="F346">
        <v>0</v>
      </c>
      <c r="G346">
        <v>0</v>
      </c>
      <c r="H346">
        <v>0</v>
      </c>
      <c r="I346" t="s">
        <v>6251</v>
      </c>
    </row>
    <row r="347" spans="1:10">
      <c r="A347" s="30"/>
    </row>
    <row r="348" spans="1:10">
      <c r="A348" s="30" t="s">
        <v>6247</v>
      </c>
      <c r="B348" t="s">
        <v>6252</v>
      </c>
      <c r="C348">
        <v>2535.12</v>
      </c>
      <c r="D348">
        <v>0</v>
      </c>
      <c r="E348">
        <v>0</v>
      </c>
      <c r="F348">
        <v>0</v>
      </c>
      <c r="G348">
        <v>0</v>
      </c>
      <c r="H348">
        <v>0</v>
      </c>
      <c r="I348" t="s">
        <v>6253</v>
      </c>
    </row>
    <row r="349" spans="1:10">
      <c r="A349" s="30"/>
    </row>
    <row r="350" spans="1:10">
      <c r="A350" s="30" t="s">
        <v>6247</v>
      </c>
      <c r="B350" t="s">
        <v>6254</v>
      </c>
      <c r="C350">
        <v>2590.4</v>
      </c>
      <c r="D350">
        <v>0</v>
      </c>
      <c r="E350">
        <v>0</v>
      </c>
      <c r="F350">
        <v>0</v>
      </c>
      <c r="G350">
        <v>0</v>
      </c>
      <c r="H350">
        <v>0</v>
      </c>
      <c r="I350" t="s">
        <v>6255</v>
      </c>
    </row>
    <row r="351" spans="1:10">
      <c r="A351" s="30"/>
    </row>
    <row r="352" spans="1:10">
      <c r="A352" s="30" t="s">
        <v>5968</v>
      </c>
      <c r="B352" t="s">
        <v>394</v>
      </c>
      <c r="C352" t="s">
        <v>5969</v>
      </c>
      <c r="D352" t="s">
        <v>393</v>
      </c>
      <c r="E352" t="s">
        <v>5970</v>
      </c>
      <c r="F352" t="s">
        <v>5971</v>
      </c>
      <c r="G352" t="s">
        <v>5970</v>
      </c>
      <c r="H352" t="s">
        <v>394</v>
      </c>
      <c r="I352" t="s">
        <v>389</v>
      </c>
      <c r="J352" t="s">
        <v>396</v>
      </c>
    </row>
    <row r="353" spans="1:10">
      <c r="A353" s="30" t="s">
        <v>6247</v>
      </c>
      <c r="C353">
        <v>7794.15</v>
      </c>
      <c r="D353">
        <v>0</v>
      </c>
      <c r="E353">
        <v>0</v>
      </c>
      <c r="F353">
        <v>0</v>
      </c>
      <c r="G353">
        <v>0</v>
      </c>
      <c r="H353">
        <v>0</v>
      </c>
      <c r="I353" t="s">
        <v>6256</v>
      </c>
    </row>
    <row r="354" spans="1:10">
      <c r="A354" s="30"/>
    </row>
    <row r="355" spans="1:10">
      <c r="A355" s="30" t="s">
        <v>5968</v>
      </c>
      <c r="B355" t="s">
        <v>394</v>
      </c>
      <c r="C355" t="s">
        <v>5969</v>
      </c>
      <c r="D355" t="s">
        <v>393</v>
      </c>
      <c r="E355" t="s">
        <v>5970</v>
      </c>
      <c r="F355" t="s">
        <v>5971</v>
      </c>
      <c r="G355" t="s">
        <v>5970</v>
      </c>
      <c r="H355" t="s">
        <v>394</v>
      </c>
      <c r="I355" t="s">
        <v>389</v>
      </c>
      <c r="J355" t="s">
        <v>396</v>
      </c>
    </row>
    <row r="356" spans="1:10">
      <c r="A356" s="30" t="s">
        <v>6257</v>
      </c>
      <c r="B356" t="s">
        <v>6258</v>
      </c>
      <c r="C356">
        <v>3884.76</v>
      </c>
      <c r="D356">
        <v>863.28</v>
      </c>
      <c r="E356">
        <v>0</v>
      </c>
      <c r="F356">
        <v>0</v>
      </c>
      <c r="G356">
        <v>0</v>
      </c>
      <c r="H356">
        <v>0</v>
      </c>
      <c r="I356" t="s">
        <v>6259</v>
      </c>
    </row>
    <row r="357" spans="1:10">
      <c r="A357" s="30"/>
    </row>
    <row r="358" spans="1:10">
      <c r="A358" s="30" t="s">
        <v>6257</v>
      </c>
      <c r="B358" t="s">
        <v>6260</v>
      </c>
      <c r="C358">
        <v>1507.94</v>
      </c>
      <c r="D358">
        <v>741.38</v>
      </c>
      <c r="E358">
        <v>0</v>
      </c>
      <c r="F358">
        <v>0</v>
      </c>
      <c r="G358">
        <v>0</v>
      </c>
      <c r="H358">
        <v>0</v>
      </c>
      <c r="I358" t="s">
        <v>6261</v>
      </c>
    </row>
    <row r="359" spans="1:10">
      <c r="A359" s="30"/>
    </row>
    <row r="360" spans="1:10">
      <c r="A360" s="30" t="s">
        <v>6257</v>
      </c>
      <c r="B360" t="s">
        <v>6262</v>
      </c>
      <c r="C360">
        <v>1545.96</v>
      </c>
      <c r="D360">
        <v>643.08000000000004</v>
      </c>
      <c r="E360">
        <v>0</v>
      </c>
      <c r="F360">
        <v>0</v>
      </c>
      <c r="G360">
        <v>0</v>
      </c>
      <c r="H360">
        <v>0</v>
      </c>
      <c r="I360" t="s">
        <v>6263</v>
      </c>
    </row>
    <row r="361" spans="1:10">
      <c r="A361" s="30"/>
    </row>
    <row r="362" spans="1:10">
      <c r="A362" s="30" t="s">
        <v>6257</v>
      </c>
      <c r="B362" t="s">
        <v>6264</v>
      </c>
      <c r="C362">
        <v>2551.5</v>
      </c>
      <c r="D362">
        <v>1890</v>
      </c>
      <c r="E362">
        <v>0</v>
      </c>
      <c r="F362">
        <v>0</v>
      </c>
      <c r="G362">
        <v>0</v>
      </c>
      <c r="H362">
        <v>0</v>
      </c>
      <c r="I362" t="s">
        <v>6265</v>
      </c>
    </row>
    <row r="363" spans="1:10">
      <c r="A363" s="30"/>
    </row>
    <row r="364" spans="1:10">
      <c r="A364" s="30" t="s">
        <v>5968</v>
      </c>
      <c r="B364" t="s">
        <v>394</v>
      </c>
      <c r="C364" t="s">
        <v>5969</v>
      </c>
      <c r="D364" t="s">
        <v>393</v>
      </c>
      <c r="E364" t="s">
        <v>5970</v>
      </c>
      <c r="F364" t="s">
        <v>5971</v>
      </c>
      <c r="G364" t="s">
        <v>5970</v>
      </c>
      <c r="H364" t="s">
        <v>394</v>
      </c>
      <c r="I364" t="s">
        <v>389</v>
      </c>
      <c r="J364" t="s">
        <v>396</v>
      </c>
    </row>
    <row r="365" spans="1:10">
      <c r="A365" s="30" t="s">
        <v>6257</v>
      </c>
      <c r="C365">
        <v>9490.16</v>
      </c>
      <c r="D365">
        <v>4137.74</v>
      </c>
      <c r="E365">
        <v>0</v>
      </c>
      <c r="F365">
        <v>0</v>
      </c>
      <c r="G365">
        <v>0</v>
      </c>
      <c r="H365">
        <v>0</v>
      </c>
      <c r="I365" t="s">
        <v>6266</v>
      </c>
    </row>
    <row r="366" spans="1:10">
      <c r="A366" s="30"/>
    </row>
    <row r="367" spans="1:10">
      <c r="A367" s="30" t="s">
        <v>5968</v>
      </c>
      <c r="B367" t="s">
        <v>394</v>
      </c>
      <c r="C367" t="s">
        <v>5969</v>
      </c>
      <c r="D367" t="s">
        <v>393</v>
      </c>
      <c r="E367" t="s">
        <v>5970</v>
      </c>
      <c r="F367" t="s">
        <v>5971</v>
      </c>
      <c r="G367" t="s">
        <v>5970</v>
      </c>
      <c r="H367" t="s">
        <v>394</v>
      </c>
      <c r="I367" t="s">
        <v>389</v>
      </c>
      <c r="J367" t="s">
        <v>396</v>
      </c>
    </row>
    <row r="368" spans="1:10">
      <c r="A368" s="30" t="s">
        <v>23</v>
      </c>
      <c r="B368" t="s">
        <v>6267</v>
      </c>
      <c r="C368">
        <v>7027.56</v>
      </c>
      <c r="D368">
        <v>0</v>
      </c>
      <c r="E368">
        <v>0</v>
      </c>
      <c r="F368">
        <v>0</v>
      </c>
      <c r="G368">
        <v>0</v>
      </c>
      <c r="H368">
        <v>0</v>
      </c>
      <c r="I368" t="s">
        <v>6268</v>
      </c>
    </row>
    <row r="369" spans="1:10">
      <c r="A369" s="30"/>
    </row>
    <row r="370" spans="1:10">
      <c r="A370" s="30" t="s">
        <v>5968</v>
      </c>
      <c r="B370" t="s">
        <v>394</v>
      </c>
      <c r="C370" t="s">
        <v>5969</v>
      </c>
      <c r="D370" t="s">
        <v>393</v>
      </c>
      <c r="E370" t="s">
        <v>5970</v>
      </c>
      <c r="F370" t="s">
        <v>5971</v>
      </c>
      <c r="G370" t="s">
        <v>5970</v>
      </c>
      <c r="H370" t="s">
        <v>394</v>
      </c>
      <c r="I370" t="s">
        <v>389</v>
      </c>
      <c r="J370" t="s">
        <v>396</v>
      </c>
    </row>
    <row r="371" spans="1:10">
      <c r="A371" s="30" t="s">
        <v>23</v>
      </c>
      <c r="C371">
        <v>7027.56</v>
      </c>
      <c r="D371">
        <v>0</v>
      </c>
      <c r="E371">
        <v>0</v>
      </c>
      <c r="F371">
        <v>0</v>
      </c>
      <c r="G371">
        <v>0</v>
      </c>
      <c r="H371">
        <v>0</v>
      </c>
      <c r="I371" t="s">
        <v>6268</v>
      </c>
    </row>
    <row r="372" spans="1:10">
      <c r="A372" s="30"/>
    </row>
    <row r="373" spans="1:10">
      <c r="A373" s="30" t="s">
        <v>5968</v>
      </c>
      <c r="B373" t="s">
        <v>394</v>
      </c>
      <c r="C373" t="s">
        <v>5969</v>
      </c>
      <c r="D373" t="s">
        <v>393</v>
      </c>
      <c r="E373" t="s">
        <v>5970</v>
      </c>
      <c r="F373" t="s">
        <v>5971</v>
      </c>
      <c r="G373" t="s">
        <v>5970</v>
      </c>
      <c r="H373" t="s">
        <v>394</v>
      </c>
      <c r="I373" t="s">
        <v>389</v>
      </c>
      <c r="J373" t="s">
        <v>396</v>
      </c>
    </row>
    <row r="374" spans="1:10">
      <c r="A374" s="30" t="s">
        <v>6269</v>
      </c>
      <c r="B374" t="s">
        <v>6270</v>
      </c>
      <c r="C374">
        <v>2298.2399999999998</v>
      </c>
      <c r="D374">
        <v>2553.6</v>
      </c>
      <c r="E374">
        <v>0</v>
      </c>
      <c r="F374">
        <v>0</v>
      </c>
      <c r="G374">
        <v>0</v>
      </c>
      <c r="H374">
        <v>0</v>
      </c>
      <c r="I374" t="s">
        <v>6271</v>
      </c>
    </row>
    <row r="375" spans="1:10">
      <c r="A375" s="30"/>
    </row>
    <row r="376" spans="1:10">
      <c r="A376" s="30" t="s">
        <v>6269</v>
      </c>
      <c r="B376" t="s">
        <v>6272</v>
      </c>
      <c r="C376">
        <v>1999.44</v>
      </c>
      <c r="D376">
        <v>0</v>
      </c>
      <c r="E376">
        <v>0</v>
      </c>
      <c r="F376">
        <v>0</v>
      </c>
      <c r="G376">
        <v>0</v>
      </c>
      <c r="H376">
        <v>0</v>
      </c>
      <c r="I376" t="s">
        <v>6273</v>
      </c>
    </row>
    <row r="377" spans="1:10">
      <c r="A377" s="30"/>
    </row>
    <row r="378" spans="1:10">
      <c r="A378" s="30" t="s">
        <v>5968</v>
      </c>
      <c r="B378" t="s">
        <v>394</v>
      </c>
      <c r="C378" t="s">
        <v>5969</v>
      </c>
      <c r="D378" t="s">
        <v>393</v>
      </c>
      <c r="E378" t="s">
        <v>5970</v>
      </c>
      <c r="F378" t="s">
        <v>5971</v>
      </c>
      <c r="G378" t="s">
        <v>5970</v>
      </c>
      <c r="H378" t="s">
        <v>394</v>
      </c>
      <c r="I378" t="s">
        <v>389</v>
      </c>
      <c r="J378" t="s">
        <v>396</v>
      </c>
    </row>
    <row r="379" spans="1:10">
      <c r="A379" s="30" t="s">
        <v>6269</v>
      </c>
      <c r="C379">
        <v>4297.68</v>
      </c>
      <c r="D379">
        <v>2553.6</v>
      </c>
      <c r="E379">
        <v>0</v>
      </c>
      <c r="F379">
        <v>0</v>
      </c>
      <c r="G379">
        <v>0</v>
      </c>
      <c r="H379">
        <v>0</v>
      </c>
      <c r="I379" t="s">
        <v>6274</v>
      </c>
    </row>
    <row r="380" spans="1:10">
      <c r="A380" s="30"/>
    </row>
    <row r="381" spans="1:10">
      <c r="A381" s="30" t="s">
        <v>5968</v>
      </c>
      <c r="B381" t="s">
        <v>394</v>
      </c>
      <c r="C381" t="s">
        <v>5969</v>
      </c>
      <c r="D381" t="s">
        <v>393</v>
      </c>
      <c r="E381" t="s">
        <v>5970</v>
      </c>
      <c r="F381" t="s">
        <v>5971</v>
      </c>
      <c r="G381" t="s">
        <v>5970</v>
      </c>
      <c r="H381" t="s">
        <v>394</v>
      </c>
      <c r="I381" t="s">
        <v>389</v>
      </c>
      <c r="J381" t="s">
        <v>396</v>
      </c>
    </row>
    <row r="382" spans="1:10">
      <c r="A382" s="30" t="s">
        <v>28</v>
      </c>
      <c r="B382" t="s">
        <v>6275</v>
      </c>
      <c r="C382">
        <v>3064.32</v>
      </c>
      <c r="D382">
        <v>2723.84</v>
      </c>
      <c r="E382">
        <v>0</v>
      </c>
      <c r="F382">
        <v>0</v>
      </c>
      <c r="G382">
        <v>0</v>
      </c>
      <c r="H382">
        <v>0</v>
      </c>
      <c r="I382" t="s">
        <v>6276</v>
      </c>
      <c r="J382">
        <v>0</v>
      </c>
    </row>
    <row r="383" spans="1:10">
      <c r="A383" s="30"/>
    </row>
    <row r="384" spans="1:10">
      <c r="A384" s="30" t="s">
        <v>5968</v>
      </c>
      <c r="B384" t="s">
        <v>394</v>
      </c>
      <c r="C384" t="s">
        <v>5969</v>
      </c>
      <c r="D384" t="s">
        <v>393</v>
      </c>
      <c r="E384" t="s">
        <v>5970</v>
      </c>
      <c r="F384" t="s">
        <v>5971</v>
      </c>
      <c r="G384" t="s">
        <v>5970</v>
      </c>
      <c r="H384" t="s">
        <v>394</v>
      </c>
      <c r="I384" t="s">
        <v>389</v>
      </c>
      <c r="J384" t="s">
        <v>396</v>
      </c>
    </row>
    <row r="385" spans="1:10">
      <c r="A385" s="30" t="s">
        <v>28</v>
      </c>
      <c r="C385">
        <v>3064.32</v>
      </c>
      <c r="D385">
        <v>2723.84</v>
      </c>
      <c r="E385">
        <v>0</v>
      </c>
      <c r="F385">
        <v>0</v>
      </c>
      <c r="G385">
        <v>0</v>
      </c>
      <c r="H385">
        <v>0</v>
      </c>
      <c r="I385" t="s">
        <v>6276</v>
      </c>
    </row>
    <row r="386" spans="1:10">
      <c r="A386" s="30"/>
    </row>
    <row r="387" spans="1:10">
      <c r="A387" s="30" t="s">
        <v>5968</v>
      </c>
      <c r="B387" t="s">
        <v>394</v>
      </c>
      <c r="C387" t="s">
        <v>5969</v>
      </c>
      <c r="D387" t="s">
        <v>393</v>
      </c>
      <c r="E387" t="s">
        <v>5970</v>
      </c>
      <c r="F387" t="s">
        <v>5971</v>
      </c>
      <c r="G387" t="s">
        <v>5970</v>
      </c>
      <c r="H387" t="s">
        <v>394</v>
      </c>
      <c r="I387" t="s">
        <v>389</v>
      </c>
      <c r="J387" t="s">
        <v>396</v>
      </c>
    </row>
    <row r="388" spans="1:10">
      <c r="A388" s="30" t="s">
        <v>6277</v>
      </c>
      <c r="B388" t="s">
        <v>6278</v>
      </c>
      <c r="C388">
        <v>3660.72</v>
      </c>
      <c r="D388">
        <v>1394.56</v>
      </c>
      <c r="E388">
        <v>0</v>
      </c>
      <c r="F388">
        <v>0</v>
      </c>
      <c r="G388">
        <v>0</v>
      </c>
      <c r="H388">
        <v>0</v>
      </c>
      <c r="I388" t="s">
        <v>6279</v>
      </c>
    </row>
    <row r="389" spans="1:10">
      <c r="A389" s="30"/>
    </row>
    <row r="390" spans="1:10">
      <c r="A390" s="30" t="s">
        <v>6277</v>
      </c>
      <c r="B390" t="s">
        <v>6280</v>
      </c>
      <c r="C390">
        <v>2786.76</v>
      </c>
      <c r="D390">
        <v>2795.46</v>
      </c>
      <c r="E390">
        <v>0</v>
      </c>
      <c r="F390">
        <v>0</v>
      </c>
      <c r="G390">
        <v>0</v>
      </c>
      <c r="H390">
        <v>0</v>
      </c>
      <c r="I390" t="s">
        <v>6281</v>
      </c>
    </row>
    <row r="391" spans="1:10">
      <c r="A391" s="30"/>
    </row>
    <row r="392" spans="1:10">
      <c r="A392" s="30" t="s">
        <v>5968</v>
      </c>
      <c r="B392" t="s">
        <v>394</v>
      </c>
      <c r="C392" t="s">
        <v>5969</v>
      </c>
      <c r="D392" t="s">
        <v>393</v>
      </c>
      <c r="E392" t="s">
        <v>5970</v>
      </c>
      <c r="F392" t="s">
        <v>5971</v>
      </c>
      <c r="G392" t="s">
        <v>5970</v>
      </c>
      <c r="H392" t="s">
        <v>394</v>
      </c>
      <c r="I392" t="s">
        <v>389</v>
      </c>
      <c r="J392" t="s">
        <v>396</v>
      </c>
    </row>
    <row r="393" spans="1:10">
      <c r="A393" s="30" t="s">
        <v>6277</v>
      </c>
      <c r="C393">
        <v>6447.48</v>
      </c>
      <c r="D393">
        <v>4190.0200000000004</v>
      </c>
      <c r="E393">
        <v>0</v>
      </c>
      <c r="F393">
        <v>0</v>
      </c>
      <c r="G393">
        <v>0</v>
      </c>
      <c r="H393">
        <v>0</v>
      </c>
      <c r="I393" t="s">
        <v>6282</v>
      </c>
    </row>
    <row r="394" spans="1:10">
      <c r="A394" s="30"/>
    </row>
    <row r="395" spans="1:10">
      <c r="A395" s="30" t="s">
        <v>5968</v>
      </c>
      <c r="B395" t="s">
        <v>394</v>
      </c>
      <c r="C395" t="s">
        <v>5969</v>
      </c>
      <c r="D395" t="s">
        <v>393</v>
      </c>
      <c r="E395" t="s">
        <v>5970</v>
      </c>
      <c r="F395" t="s">
        <v>5971</v>
      </c>
      <c r="G395" t="s">
        <v>5970</v>
      </c>
      <c r="H395" t="s">
        <v>394</v>
      </c>
      <c r="I395" t="s">
        <v>389</v>
      </c>
      <c r="J395" t="s">
        <v>396</v>
      </c>
    </row>
    <row r="396" spans="1:10">
      <c r="A396" s="30" t="s">
        <v>6283</v>
      </c>
      <c r="B396" t="s">
        <v>6284</v>
      </c>
      <c r="C396">
        <v>2239.1999999999998</v>
      </c>
      <c r="D396">
        <v>995.2</v>
      </c>
      <c r="E396">
        <v>0</v>
      </c>
      <c r="F396">
        <v>0</v>
      </c>
      <c r="G396">
        <v>0</v>
      </c>
      <c r="H396">
        <v>0</v>
      </c>
      <c r="I396" t="s">
        <v>6285</v>
      </c>
    </row>
    <row r="397" spans="1:10">
      <c r="A397" s="30"/>
    </row>
    <row r="398" spans="1:10">
      <c r="A398" s="30"/>
    </row>
    <row r="399" spans="1:10">
      <c r="A399" s="30" t="s">
        <v>5950</v>
      </c>
      <c r="B399" t="s">
        <v>5951</v>
      </c>
      <c r="C399" t="s">
        <v>5952</v>
      </c>
      <c r="D399" t="s">
        <v>5953</v>
      </c>
      <c r="E399" t="s">
        <v>5954</v>
      </c>
      <c r="F399" t="s">
        <v>5955</v>
      </c>
      <c r="G399" t="s">
        <v>865</v>
      </c>
    </row>
    <row r="400" spans="1:10">
      <c r="A400" s="30"/>
      <c r="E400" t="s">
        <v>54</v>
      </c>
      <c r="G400" t="s">
        <v>5956</v>
      </c>
      <c r="I400" t="s">
        <v>344</v>
      </c>
    </row>
    <row r="401" spans="1:10">
      <c r="A401" s="30"/>
      <c r="C401" t="s">
        <v>350</v>
      </c>
      <c r="D401" t="s">
        <v>350</v>
      </c>
      <c r="E401" t="s">
        <v>5957</v>
      </c>
      <c r="F401" t="s">
        <v>5958</v>
      </c>
      <c r="G401" t="s">
        <v>345</v>
      </c>
      <c r="H401" t="s">
        <v>350</v>
      </c>
      <c r="I401" t="s">
        <v>5959</v>
      </c>
    </row>
    <row r="402" spans="1:10">
      <c r="A402" s="30"/>
      <c r="C402" t="s">
        <v>355</v>
      </c>
      <c r="D402" t="s">
        <v>5960</v>
      </c>
      <c r="E402" t="s">
        <v>358</v>
      </c>
      <c r="F402" t="s">
        <v>359</v>
      </c>
      <c r="G402" t="s">
        <v>360</v>
      </c>
      <c r="H402" t="s">
        <v>5961</v>
      </c>
      <c r="I402" t="s">
        <v>5962</v>
      </c>
      <c r="J402" t="s">
        <v>364</v>
      </c>
    </row>
    <row r="403" spans="1:10">
      <c r="A403" s="30" t="s">
        <v>365</v>
      </c>
      <c r="B403" t="s">
        <v>5963</v>
      </c>
      <c r="C403" t="s">
        <v>369</v>
      </c>
      <c r="D403" t="s">
        <v>369</v>
      </c>
      <c r="E403" t="s">
        <v>369</v>
      </c>
      <c r="F403" t="s">
        <v>369</v>
      </c>
      <c r="G403" t="s">
        <v>369</v>
      </c>
      <c r="H403" t="s">
        <v>369</v>
      </c>
    </row>
    <row r="404" spans="1:10">
      <c r="A404" s="30"/>
    </row>
    <row r="405" spans="1:10">
      <c r="A405" s="30" t="s">
        <v>6283</v>
      </c>
      <c r="B405" t="s">
        <v>6286</v>
      </c>
      <c r="C405">
        <v>1070.28</v>
      </c>
      <c r="D405">
        <v>1585.6</v>
      </c>
      <c r="E405">
        <v>0</v>
      </c>
      <c r="F405">
        <v>0</v>
      </c>
      <c r="G405">
        <v>0</v>
      </c>
      <c r="H405">
        <v>0</v>
      </c>
      <c r="I405" t="s">
        <v>6287</v>
      </c>
      <c r="J405" t="s">
        <v>5967</v>
      </c>
    </row>
    <row r="406" spans="1:10">
      <c r="A406" s="30"/>
    </row>
    <row r="407" spans="1:10">
      <c r="A407" s="30" t="s">
        <v>5968</v>
      </c>
      <c r="B407" t="s">
        <v>394</v>
      </c>
      <c r="C407" t="s">
        <v>5969</v>
      </c>
      <c r="D407" t="s">
        <v>393</v>
      </c>
      <c r="E407" t="s">
        <v>5970</v>
      </c>
      <c r="F407" t="s">
        <v>5971</v>
      </c>
      <c r="G407" t="s">
        <v>5970</v>
      </c>
      <c r="H407" t="s">
        <v>394</v>
      </c>
      <c r="I407" t="s">
        <v>389</v>
      </c>
      <c r="J407" t="s">
        <v>396</v>
      </c>
    </row>
    <row r="408" spans="1:10">
      <c r="A408" s="30" t="s">
        <v>6283</v>
      </c>
      <c r="C408">
        <v>3309.48</v>
      </c>
      <c r="D408">
        <v>2580.8000000000002</v>
      </c>
      <c r="E408">
        <v>0</v>
      </c>
      <c r="F408">
        <v>0</v>
      </c>
      <c r="G408">
        <v>0</v>
      </c>
      <c r="H408">
        <v>0</v>
      </c>
      <c r="I408" t="s">
        <v>6288</v>
      </c>
    </row>
    <row r="409" spans="1:10">
      <c r="A409" s="30"/>
    </row>
    <row r="410" spans="1:10">
      <c r="A410" s="30" t="s">
        <v>5968</v>
      </c>
      <c r="B410" t="s">
        <v>394</v>
      </c>
      <c r="C410" t="s">
        <v>5969</v>
      </c>
      <c r="D410" t="s">
        <v>393</v>
      </c>
      <c r="E410" t="s">
        <v>5970</v>
      </c>
      <c r="F410" t="s">
        <v>5971</v>
      </c>
      <c r="G410" t="s">
        <v>5970</v>
      </c>
      <c r="H410" t="s">
        <v>394</v>
      </c>
      <c r="I410" t="s">
        <v>389</v>
      </c>
      <c r="J410" t="s">
        <v>396</v>
      </c>
    </row>
    <row r="411" spans="1:10">
      <c r="A411" s="30" t="s">
        <v>6289</v>
      </c>
      <c r="B411" t="s">
        <v>6290</v>
      </c>
      <c r="C411">
        <v>7435.35</v>
      </c>
      <c r="D411">
        <v>3050.4</v>
      </c>
      <c r="E411">
        <v>0</v>
      </c>
      <c r="F411">
        <v>0</v>
      </c>
      <c r="G411">
        <v>0</v>
      </c>
      <c r="H411">
        <v>0</v>
      </c>
      <c r="I411" t="s">
        <v>6291</v>
      </c>
    </row>
    <row r="412" spans="1:10">
      <c r="A412" s="30"/>
    </row>
    <row r="413" spans="1:10">
      <c r="A413" s="30" t="s">
        <v>5968</v>
      </c>
      <c r="B413" t="s">
        <v>394</v>
      </c>
      <c r="C413" t="s">
        <v>5969</v>
      </c>
      <c r="D413" t="s">
        <v>393</v>
      </c>
      <c r="E413" t="s">
        <v>5970</v>
      </c>
      <c r="F413" t="s">
        <v>5971</v>
      </c>
      <c r="G413" t="s">
        <v>5970</v>
      </c>
      <c r="H413" t="s">
        <v>394</v>
      </c>
      <c r="I413" t="s">
        <v>389</v>
      </c>
      <c r="J413" t="s">
        <v>396</v>
      </c>
    </row>
    <row r="414" spans="1:10">
      <c r="A414" s="30" t="s">
        <v>6289</v>
      </c>
      <c r="C414">
        <v>7435.35</v>
      </c>
      <c r="D414">
        <v>3050.4</v>
      </c>
      <c r="E414">
        <v>0</v>
      </c>
      <c r="F414">
        <v>0</v>
      </c>
      <c r="G414">
        <v>0</v>
      </c>
      <c r="H414">
        <v>0</v>
      </c>
      <c r="I414" t="s">
        <v>6291</v>
      </c>
    </row>
    <row r="415" spans="1:10">
      <c r="A415" s="30"/>
    </row>
    <row r="416" spans="1:10">
      <c r="A416" s="30" t="s">
        <v>5968</v>
      </c>
      <c r="B416" t="s">
        <v>394</v>
      </c>
      <c r="C416" t="s">
        <v>5969</v>
      </c>
      <c r="D416" t="s">
        <v>393</v>
      </c>
      <c r="E416" t="s">
        <v>5970</v>
      </c>
      <c r="F416" t="s">
        <v>5971</v>
      </c>
      <c r="G416" t="s">
        <v>5970</v>
      </c>
      <c r="H416" t="s">
        <v>394</v>
      </c>
      <c r="I416" t="s">
        <v>389</v>
      </c>
      <c r="J416" t="s">
        <v>396</v>
      </c>
    </row>
    <row r="417" spans="1:10">
      <c r="A417" s="30" t="s">
        <v>6292</v>
      </c>
      <c r="B417" t="s">
        <v>6293</v>
      </c>
      <c r="C417">
        <v>3793.32</v>
      </c>
      <c r="D417">
        <v>3371.84</v>
      </c>
      <c r="E417">
        <v>0</v>
      </c>
      <c r="F417">
        <v>0</v>
      </c>
      <c r="G417">
        <v>0</v>
      </c>
      <c r="H417">
        <v>0</v>
      </c>
      <c r="I417" t="s">
        <v>6294</v>
      </c>
    </row>
    <row r="418" spans="1:10">
      <c r="A418" s="30"/>
    </row>
    <row r="419" spans="1:10">
      <c r="A419" s="30" t="s">
        <v>6292</v>
      </c>
      <c r="B419" t="s">
        <v>6295</v>
      </c>
      <c r="C419">
        <v>2535.12</v>
      </c>
      <c r="D419">
        <v>2253.44</v>
      </c>
      <c r="E419">
        <v>0</v>
      </c>
      <c r="F419">
        <v>0</v>
      </c>
      <c r="G419">
        <v>0</v>
      </c>
      <c r="H419">
        <v>0</v>
      </c>
      <c r="I419" t="s">
        <v>6296</v>
      </c>
    </row>
    <row r="420" spans="1:10">
      <c r="A420" s="30"/>
    </row>
    <row r="421" spans="1:10">
      <c r="A421" s="30" t="s">
        <v>5968</v>
      </c>
      <c r="B421" t="s">
        <v>394</v>
      </c>
      <c r="C421" t="s">
        <v>5969</v>
      </c>
      <c r="D421" t="s">
        <v>393</v>
      </c>
      <c r="E421" t="s">
        <v>5970</v>
      </c>
      <c r="F421" t="s">
        <v>5971</v>
      </c>
      <c r="G421" t="s">
        <v>5970</v>
      </c>
      <c r="H421" t="s">
        <v>394</v>
      </c>
      <c r="I421" t="s">
        <v>389</v>
      </c>
      <c r="J421" t="s">
        <v>396</v>
      </c>
    </row>
    <row r="422" spans="1:10">
      <c r="A422" s="30" t="s">
        <v>6292</v>
      </c>
      <c r="C422">
        <v>6328.44</v>
      </c>
      <c r="D422">
        <v>5625.28</v>
      </c>
      <c r="E422">
        <v>0</v>
      </c>
      <c r="F422">
        <v>0</v>
      </c>
      <c r="G422">
        <v>0</v>
      </c>
      <c r="H422">
        <v>0</v>
      </c>
      <c r="I422" t="s">
        <v>6297</v>
      </c>
    </row>
    <row r="423" spans="1:10">
      <c r="A423" s="30"/>
    </row>
    <row r="424" spans="1:10">
      <c r="A424" s="30" t="s">
        <v>5968</v>
      </c>
      <c r="B424" t="s">
        <v>394</v>
      </c>
      <c r="C424" t="s">
        <v>5969</v>
      </c>
      <c r="D424" t="s">
        <v>393</v>
      </c>
      <c r="E424" t="s">
        <v>5970</v>
      </c>
      <c r="F424" t="s">
        <v>5971</v>
      </c>
      <c r="G424" t="s">
        <v>5970</v>
      </c>
      <c r="H424" t="s">
        <v>394</v>
      </c>
      <c r="I424" t="s">
        <v>389</v>
      </c>
      <c r="J424" t="s">
        <v>396</v>
      </c>
    </row>
    <row r="425" spans="1:10">
      <c r="A425" s="30" t="s">
        <v>6298</v>
      </c>
      <c r="B425" t="s">
        <v>6299</v>
      </c>
      <c r="C425">
        <v>873.42</v>
      </c>
      <c r="D425">
        <v>0</v>
      </c>
      <c r="E425">
        <v>0</v>
      </c>
      <c r="F425">
        <v>0</v>
      </c>
      <c r="G425">
        <v>1746.96</v>
      </c>
      <c r="H425">
        <v>0</v>
      </c>
      <c r="I425" t="s">
        <v>6300</v>
      </c>
      <c r="J425" t="s">
        <v>377</v>
      </c>
    </row>
    <row r="426" spans="1:10">
      <c r="A426" s="30"/>
    </row>
    <row r="427" spans="1:10">
      <c r="A427" s="30" t="s">
        <v>6298</v>
      </c>
      <c r="B427" t="s">
        <v>6301</v>
      </c>
      <c r="C427">
        <v>2014.08</v>
      </c>
      <c r="D427">
        <v>0</v>
      </c>
      <c r="E427">
        <v>0</v>
      </c>
      <c r="F427">
        <v>0</v>
      </c>
      <c r="G427" t="s">
        <v>6302</v>
      </c>
      <c r="H427">
        <v>14.08</v>
      </c>
      <c r="I427" t="s">
        <v>6303</v>
      </c>
      <c r="J427" t="s">
        <v>377</v>
      </c>
    </row>
    <row r="428" spans="1:10">
      <c r="A428" s="30"/>
    </row>
    <row r="429" spans="1:10">
      <c r="A429" s="30" t="s">
        <v>6298</v>
      </c>
      <c r="B429" t="s">
        <v>6304</v>
      </c>
      <c r="C429">
        <v>4325.09</v>
      </c>
      <c r="D429">
        <v>0</v>
      </c>
      <c r="E429">
        <v>0</v>
      </c>
      <c r="F429">
        <v>0</v>
      </c>
      <c r="G429">
        <v>1551.6</v>
      </c>
      <c r="H429">
        <v>0</v>
      </c>
      <c r="I429" t="s">
        <v>6305</v>
      </c>
      <c r="J429" t="s">
        <v>377</v>
      </c>
    </row>
    <row r="430" spans="1:10">
      <c r="A430" s="30"/>
    </row>
    <row r="431" spans="1:10">
      <c r="A431" s="30" t="s">
        <v>6298</v>
      </c>
      <c r="B431" t="s">
        <v>6306</v>
      </c>
      <c r="C431">
        <v>0</v>
      </c>
      <c r="D431">
        <v>0</v>
      </c>
      <c r="E431">
        <v>0</v>
      </c>
      <c r="F431">
        <v>0</v>
      </c>
      <c r="G431" t="s">
        <v>6307</v>
      </c>
      <c r="H431">
        <v>51.6</v>
      </c>
      <c r="I431" t="s">
        <v>6308</v>
      </c>
      <c r="J431" t="s">
        <v>377</v>
      </c>
    </row>
    <row r="432" spans="1:10">
      <c r="A432" s="30"/>
    </row>
    <row r="433" spans="1:10">
      <c r="A433" s="30" t="s">
        <v>6298</v>
      </c>
      <c r="B433" t="s">
        <v>6309</v>
      </c>
      <c r="C433">
        <v>1746.84</v>
      </c>
      <c r="D433">
        <v>0</v>
      </c>
      <c r="E433">
        <v>0</v>
      </c>
      <c r="F433">
        <v>0</v>
      </c>
      <c r="G433" t="s">
        <v>6310</v>
      </c>
      <c r="H433">
        <v>46.84</v>
      </c>
      <c r="I433" t="s">
        <v>6311</v>
      </c>
      <c r="J433" t="s">
        <v>377</v>
      </c>
    </row>
    <row r="434" spans="1:10">
      <c r="A434" s="30"/>
    </row>
    <row r="435" spans="1:10">
      <c r="A435" s="30" t="s">
        <v>6298</v>
      </c>
      <c r="B435" t="s">
        <v>6312</v>
      </c>
      <c r="C435">
        <v>4717.45</v>
      </c>
      <c r="D435">
        <v>0</v>
      </c>
      <c r="E435">
        <v>0</v>
      </c>
      <c r="F435">
        <v>0</v>
      </c>
      <c r="G435">
        <v>1692.48</v>
      </c>
      <c r="H435">
        <v>0</v>
      </c>
      <c r="I435" t="s">
        <v>6313</v>
      </c>
      <c r="J435" t="s">
        <v>377</v>
      </c>
    </row>
    <row r="436" spans="1:10">
      <c r="A436" s="30"/>
    </row>
    <row r="437" spans="1:10">
      <c r="A437" s="30" t="s">
        <v>6298</v>
      </c>
      <c r="B437" t="s">
        <v>6314</v>
      </c>
      <c r="C437">
        <v>0</v>
      </c>
      <c r="D437">
        <v>0</v>
      </c>
      <c r="E437">
        <v>0</v>
      </c>
      <c r="F437">
        <v>0</v>
      </c>
      <c r="G437" t="s">
        <v>6315</v>
      </c>
      <c r="H437">
        <v>46.84</v>
      </c>
      <c r="I437" t="s">
        <v>6316</v>
      </c>
      <c r="J437" t="s">
        <v>377</v>
      </c>
    </row>
    <row r="438" spans="1:10">
      <c r="A438" s="30"/>
    </row>
    <row r="439" spans="1:10">
      <c r="A439" s="30" t="s">
        <v>6298</v>
      </c>
      <c r="B439" t="s">
        <v>6317</v>
      </c>
      <c r="C439">
        <v>0</v>
      </c>
      <c r="D439">
        <v>0</v>
      </c>
      <c r="E439">
        <v>0</v>
      </c>
      <c r="F439">
        <v>0</v>
      </c>
      <c r="G439" t="s">
        <v>6116</v>
      </c>
      <c r="H439">
        <v>28.56</v>
      </c>
      <c r="I439" t="s">
        <v>6318</v>
      </c>
      <c r="J439" t="s">
        <v>377</v>
      </c>
    </row>
    <row r="440" spans="1:10">
      <c r="A440" s="30"/>
    </row>
    <row r="441" spans="1:10">
      <c r="A441" s="30" t="s">
        <v>6298</v>
      </c>
      <c r="B441" t="s">
        <v>6319</v>
      </c>
      <c r="C441">
        <v>0</v>
      </c>
      <c r="D441">
        <v>0</v>
      </c>
      <c r="E441">
        <v>0</v>
      </c>
      <c r="F441">
        <v>0</v>
      </c>
      <c r="G441" t="s">
        <v>6320</v>
      </c>
      <c r="H441">
        <v>92.36</v>
      </c>
      <c r="I441" t="s">
        <v>6321</v>
      </c>
      <c r="J441" t="s">
        <v>377</v>
      </c>
    </row>
    <row r="442" spans="1:10">
      <c r="A442" s="30"/>
    </row>
    <row r="443" spans="1:10">
      <c r="A443" s="30" t="s">
        <v>6298</v>
      </c>
      <c r="B443" t="s">
        <v>6322</v>
      </c>
      <c r="C443">
        <v>1692.36</v>
      </c>
      <c r="D443">
        <v>0</v>
      </c>
      <c r="E443">
        <v>0</v>
      </c>
      <c r="F443">
        <v>0</v>
      </c>
      <c r="G443" t="s">
        <v>6323</v>
      </c>
      <c r="H443">
        <v>92.36</v>
      </c>
      <c r="I443" t="s">
        <v>6324</v>
      </c>
      <c r="J443" t="s">
        <v>377</v>
      </c>
    </row>
    <row r="444" spans="1:10">
      <c r="A444" s="30"/>
    </row>
    <row r="445" spans="1:10">
      <c r="A445" s="30" t="s">
        <v>6298</v>
      </c>
      <c r="B445" t="s">
        <v>6325</v>
      </c>
      <c r="C445">
        <v>1445.04</v>
      </c>
      <c r="D445">
        <v>0</v>
      </c>
      <c r="E445">
        <v>0</v>
      </c>
      <c r="F445">
        <v>0</v>
      </c>
      <c r="G445" t="s">
        <v>6326</v>
      </c>
      <c r="H445">
        <v>45.04</v>
      </c>
      <c r="I445" t="s">
        <v>6327</v>
      </c>
      <c r="J445" t="s">
        <v>377</v>
      </c>
    </row>
    <row r="446" spans="1:10">
      <c r="A446" s="30"/>
    </row>
    <row r="447" spans="1:10">
      <c r="A447" s="30" t="s">
        <v>6298</v>
      </c>
      <c r="B447" t="s">
        <v>6328</v>
      </c>
      <c r="C447">
        <v>0</v>
      </c>
      <c r="D447">
        <v>0</v>
      </c>
      <c r="E447">
        <v>0</v>
      </c>
      <c r="F447">
        <v>0</v>
      </c>
      <c r="G447">
        <v>1692.48</v>
      </c>
      <c r="H447">
        <v>0</v>
      </c>
      <c r="I447" t="s">
        <v>6329</v>
      </c>
      <c r="J447" t="s">
        <v>377</v>
      </c>
    </row>
    <row r="448" spans="1:10">
      <c r="A448" s="30"/>
    </row>
    <row r="449" spans="1:10">
      <c r="A449" s="30" t="s">
        <v>6298</v>
      </c>
      <c r="B449" t="s">
        <v>6330</v>
      </c>
      <c r="C449">
        <v>0</v>
      </c>
      <c r="D449">
        <v>0</v>
      </c>
      <c r="E449">
        <v>0</v>
      </c>
      <c r="F449">
        <v>0</v>
      </c>
      <c r="G449" t="s">
        <v>6331</v>
      </c>
      <c r="H449">
        <v>14</v>
      </c>
      <c r="I449" t="s">
        <v>6332</v>
      </c>
      <c r="J449" t="s">
        <v>377</v>
      </c>
    </row>
    <row r="450" spans="1:10">
      <c r="A450" s="30"/>
    </row>
    <row r="451" spans="1:10">
      <c r="A451" s="30" t="s">
        <v>6298</v>
      </c>
      <c r="B451" t="s">
        <v>6333</v>
      </c>
      <c r="C451">
        <v>0</v>
      </c>
      <c r="D451">
        <v>0</v>
      </c>
      <c r="E451">
        <v>0</v>
      </c>
      <c r="F451">
        <v>0</v>
      </c>
      <c r="G451">
        <v>1486.32</v>
      </c>
      <c r="H451">
        <v>0</v>
      </c>
      <c r="I451" t="s">
        <v>6334</v>
      </c>
      <c r="J451" t="s">
        <v>377</v>
      </c>
    </row>
    <row r="452" spans="1:10">
      <c r="A452" s="30"/>
    </row>
    <row r="453" spans="1:10">
      <c r="A453" s="30" t="s">
        <v>6298</v>
      </c>
      <c r="B453" t="s">
        <v>6335</v>
      </c>
      <c r="C453">
        <v>2130.81</v>
      </c>
      <c r="D453">
        <v>0</v>
      </c>
      <c r="E453">
        <v>0</v>
      </c>
      <c r="F453">
        <v>0</v>
      </c>
      <c r="G453">
        <v>2324.52</v>
      </c>
      <c r="H453">
        <v>0</v>
      </c>
      <c r="I453" t="s">
        <v>6336</v>
      </c>
      <c r="J453" t="s">
        <v>377</v>
      </c>
    </row>
    <row r="454" spans="1:10">
      <c r="A454" s="30"/>
    </row>
    <row r="455" spans="1:10">
      <c r="A455" s="30" t="s">
        <v>6298</v>
      </c>
      <c r="B455" t="s">
        <v>6337</v>
      </c>
      <c r="C455">
        <v>624.74</v>
      </c>
      <c r="D455">
        <v>0</v>
      </c>
      <c r="E455">
        <v>0</v>
      </c>
      <c r="F455">
        <v>0</v>
      </c>
      <c r="G455">
        <v>1666.08</v>
      </c>
      <c r="H455">
        <v>0</v>
      </c>
      <c r="I455" t="s">
        <v>6338</v>
      </c>
      <c r="J455" t="s">
        <v>377</v>
      </c>
    </row>
    <row r="456" spans="1:10">
      <c r="A456" s="30"/>
    </row>
    <row r="457" spans="1:10">
      <c r="A457" s="30" t="s">
        <v>6298</v>
      </c>
      <c r="B457" t="s">
        <v>6339</v>
      </c>
      <c r="C457">
        <v>610.07000000000005</v>
      </c>
      <c r="D457">
        <v>0</v>
      </c>
      <c r="E457">
        <v>0</v>
      </c>
      <c r="F457">
        <v>0</v>
      </c>
      <c r="G457">
        <v>1626.96</v>
      </c>
      <c r="H457">
        <v>0</v>
      </c>
      <c r="I457" t="s">
        <v>6340</v>
      </c>
      <c r="J457" t="s">
        <v>377</v>
      </c>
    </row>
    <row r="458" spans="1:10">
      <c r="A458" s="30"/>
    </row>
    <row r="459" spans="1:10">
      <c r="A459" s="30" t="s">
        <v>6298</v>
      </c>
      <c r="B459" t="s">
        <v>6341</v>
      </c>
      <c r="C459">
        <v>1551.6</v>
      </c>
      <c r="D459">
        <v>0</v>
      </c>
      <c r="E459">
        <v>0</v>
      </c>
      <c r="F459">
        <v>0</v>
      </c>
      <c r="G459" t="s">
        <v>6342</v>
      </c>
      <c r="H459">
        <v>51.6</v>
      </c>
      <c r="I459" t="s">
        <v>6343</v>
      </c>
      <c r="J459" t="s">
        <v>377</v>
      </c>
    </row>
    <row r="460" spans="1:10">
      <c r="A460" s="30"/>
    </row>
    <row r="461" spans="1:10">
      <c r="A461" s="30" t="s">
        <v>6298</v>
      </c>
      <c r="B461" t="s">
        <v>6344</v>
      </c>
      <c r="C461">
        <v>0</v>
      </c>
      <c r="D461">
        <v>0</v>
      </c>
      <c r="E461">
        <v>0</v>
      </c>
      <c r="F461">
        <v>0</v>
      </c>
      <c r="G461" t="s">
        <v>6108</v>
      </c>
      <c r="H461">
        <v>92.8</v>
      </c>
      <c r="I461" t="s">
        <v>6345</v>
      </c>
      <c r="J461" t="s">
        <v>377</v>
      </c>
    </row>
    <row r="462" spans="1:10">
      <c r="A462" s="30"/>
    </row>
    <row r="463" spans="1:10">
      <c r="A463" s="30" t="s">
        <v>6298</v>
      </c>
      <c r="B463" t="s">
        <v>6346</v>
      </c>
      <c r="C463">
        <v>0</v>
      </c>
      <c r="D463">
        <v>0</v>
      </c>
      <c r="E463">
        <v>0</v>
      </c>
      <c r="F463">
        <v>0</v>
      </c>
      <c r="G463" t="s">
        <v>6347</v>
      </c>
      <c r="H463">
        <v>6</v>
      </c>
      <c r="I463" t="s">
        <v>6348</v>
      </c>
    </row>
    <row r="464" spans="1:10">
      <c r="A464" s="30"/>
    </row>
    <row r="465" spans="1:10">
      <c r="A465" s="30" t="s">
        <v>5950</v>
      </c>
      <c r="B465" t="s">
        <v>5951</v>
      </c>
      <c r="C465" t="s">
        <v>5952</v>
      </c>
      <c r="D465" t="s">
        <v>5953</v>
      </c>
      <c r="E465" t="s">
        <v>5954</v>
      </c>
      <c r="F465" t="s">
        <v>5955</v>
      </c>
      <c r="G465" t="s">
        <v>924</v>
      </c>
    </row>
    <row r="466" spans="1:10">
      <c r="A466" s="30"/>
      <c r="E466" t="s">
        <v>54</v>
      </c>
      <c r="G466" t="s">
        <v>5956</v>
      </c>
      <c r="I466" t="s">
        <v>344</v>
      </c>
    </row>
    <row r="467" spans="1:10">
      <c r="A467" s="30"/>
      <c r="C467" t="s">
        <v>350</v>
      </c>
      <c r="D467" t="s">
        <v>350</v>
      </c>
      <c r="E467" t="s">
        <v>5957</v>
      </c>
      <c r="F467" t="s">
        <v>5958</v>
      </c>
      <c r="G467" t="s">
        <v>345</v>
      </c>
      <c r="H467" t="s">
        <v>350</v>
      </c>
      <c r="I467" t="s">
        <v>5959</v>
      </c>
    </row>
    <row r="468" spans="1:10">
      <c r="A468" s="30"/>
      <c r="C468" t="s">
        <v>355</v>
      </c>
      <c r="D468" t="s">
        <v>5960</v>
      </c>
      <c r="E468" t="s">
        <v>358</v>
      </c>
      <c r="F468" t="s">
        <v>359</v>
      </c>
      <c r="G468" t="s">
        <v>360</v>
      </c>
      <c r="H468" t="s">
        <v>5961</v>
      </c>
      <c r="I468" t="s">
        <v>5962</v>
      </c>
      <c r="J468" t="s">
        <v>364</v>
      </c>
    </row>
    <row r="469" spans="1:10">
      <c r="A469" s="30" t="s">
        <v>365</v>
      </c>
      <c r="B469" t="s">
        <v>5963</v>
      </c>
      <c r="C469" t="s">
        <v>369</v>
      </c>
      <c r="D469" t="s">
        <v>369</v>
      </c>
      <c r="E469" t="s">
        <v>369</v>
      </c>
      <c r="F469" t="s">
        <v>369</v>
      </c>
      <c r="G469" t="s">
        <v>369</v>
      </c>
      <c r="H469" t="s">
        <v>369</v>
      </c>
    </row>
    <row r="470" spans="1:10">
      <c r="A470" s="30"/>
    </row>
    <row r="471" spans="1:10">
      <c r="A471" s="30"/>
    </row>
    <row r="472" spans="1:10">
      <c r="A472" s="30" t="s">
        <v>6298</v>
      </c>
      <c r="B472" t="s">
        <v>6349</v>
      </c>
      <c r="C472">
        <v>5151.3</v>
      </c>
      <c r="D472">
        <v>0</v>
      </c>
      <c r="E472">
        <v>0</v>
      </c>
      <c r="F472">
        <v>0</v>
      </c>
      <c r="G472">
        <v>1848</v>
      </c>
      <c r="H472">
        <v>0</v>
      </c>
      <c r="I472" t="s">
        <v>6350</v>
      </c>
      <c r="J472" t="s">
        <v>377</v>
      </c>
    </row>
    <row r="473" spans="1:10">
      <c r="A473" s="30"/>
    </row>
    <row r="474" spans="1:10">
      <c r="A474" s="30" t="s">
        <v>6298</v>
      </c>
      <c r="B474" t="s">
        <v>6351</v>
      </c>
      <c r="C474">
        <v>0</v>
      </c>
      <c r="D474">
        <v>0</v>
      </c>
      <c r="E474">
        <v>0</v>
      </c>
      <c r="F474">
        <v>0</v>
      </c>
      <c r="G474" t="s">
        <v>6352</v>
      </c>
      <c r="H474">
        <v>57.88</v>
      </c>
      <c r="I474" t="s">
        <v>6353</v>
      </c>
      <c r="J474" t="s">
        <v>377</v>
      </c>
    </row>
    <row r="475" spans="1:10">
      <c r="A475" s="30"/>
    </row>
    <row r="476" spans="1:10">
      <c r="A476" s="30" t="s">
        <v>6298</v>
      </c>
      <c r="B476" t="s">
        <v>6354</v>
      </c>
      <c r="C476">
        <v>1457.88</v>
      </c>
      <c r="D476">
        <v>0</v>
      </c>
      <c r="E476">
        <v>0</v>
      </c>
      <c r="F476">
        <v>0</v>
      </c>
      <c r="G476" t="s">
        <v>6352</v>
      </c>
      <c r="H476">
        <v>57.88</v>
      </c>
      <c r="I476" t="s">
        <v>6355</v>
      </c>
      <c r="J476" t="s">
        <v>377</v>
      </c>
    </row>
    <row r="477" spans="1:10">
      <c r="A477" s="30"/>
    </row>
    <row r="478" spans="1:10">
      <c r="A478" s="30" t="s">
        <v>6298</v>
      </c>
      <c r="B478" t="s">
        <v>6356</v>
      </c>
      <c r="C478">
        <v>0</v>
      </c>
      <c r="D478">
        <v>0</v>
      </c>
      <c r="E478">
        <v>0</v>
      </c>
      <c r="F478">
        <v>0</v>
      </c>
      <c r="G478">
        <v>820.8</v>
      </c>
      <c r="H478">
        <v>0</v>
      </c>
      <c r="I478" t="s">
        <v>6357</v>
      </c>
      <c r="J478" t="s">
        <v>377</v>
      </c>
    </row>
    <row r="479" spans="1:10">
      <c r="A479" s="30"/>
    </row>
    <row r="480" spans="1:10">
      <c r="A480" s="30" t="s">
        <v>6298</v>
      </c>
      <c r="B480" t="s">
        <v>6358</v>
      </c>
      <c r="C480">
        <v>0</v>
      </c>
      <c r="D480">
        <v>0</v>
      </c>
      <c r="E480">
        <v>0</v>
      </c>
      <c r="F480">
        <v>0</v>
      </c>
      <c r="G480" t="s">
        <v>6347</v>
      </c>
      <c r="H480">
        <v>6</v>
      </c>
      <c r="I480" t="s">
        <v>6348</v>
      </c>
      <c r="J480" t="s">
        <v>377</v>
      </c>
    </row>
    <row r="481" spans="1:10">
      <c r="A481" s="30"/>
    </row>
    <row r="482" spans="1:10">
      <c r="A482" s="30" t="s">
        <v>6298</v>
      </c>
      <c r="B482" t="s">
        <v>6359</v>
      </c>
      <c r="C482">
        <v>0</v>
      </c>
      <c r="D482">
        <v>0</v>
      </c>
      <c r="E482">
        <v>0</v>
      </c>
      <c r="F482">
        <v>0</v>
      </c>
      <c r="G482" t="s">
        <v>6105</v>
      </c>
      <c r="H482">
        <v>6</v>
      </c>
      <c r="I482" t="s">
        <v>6360</v>
      </c>
      <c r="J482" t="s">
        <v>377</v>
      </c>
    </row>
    <row r="483" spans="1:10">
      <c r="A483" s="30"/>
    </row>
    <row r="484" spans="1:10">
      <c r="A484" s="30" t="s">
        <v>6298</v>
      </c>
      <c r="B484" t="s">
        <v>6361</v>
      </c>
      <c r="C484">
        <v>0</v>
      </c>
      <c r="D484">
        <v>0</v>
      </c>
      <c r="E484">
        <v>0</v>
      </c>
      <c r="F484">
        <v>0</v>
      </c>
      <c r="G484">
        <v>2187</v>
      </c>
      <c r="H484">
        <v>0</v>
      </c>
      <c r="I484" t="s">
        <v>6362</v>
      </c>
      <c r="J484" t="s">
        <v>377</v>
      </c>
    </row>
    <row r="485" spans="1:10">
      <c r="A485" s="30"/>
    </row>
    <row r="486" spans="1:10">
      <c r="A486" s="30" t="s">
        <v>6298</v>
      </c>
      <c r="B486" t="s">
        <v>6363</v>
      </c>
      <c r="C486">
        <v>497.48</v>
      </c>
      <c r="D486">
        <v>0</v>
      </c>
      <c r="E486">
        <v>0</v>
      </c>
      <c r="F486">
        <v>0</v>
      </c>
      <c r="G486">
        <v>1206</v>
      </c>
      <c r="H486">
        <v>0</v>
      </c>
      <c r="I486" t="s">
        <v>6364</v>
      </c>
    </row>
    <row r="487" spans="1:10">
      <c r="A487" s="30"/>
    </row>
    <row r="488" spans="1:10">
      <c r="A488" s="30" t="s">
        <v>6298</v>
      </c>
      <c r="B488" t="s">
        <v>6365</v>
      </c>
      <c r="C488">
        <v>1206</v>
      </c>
      <c r="D488">
        <v>0</v>
      </c>
      <c r="E488">
        <v>0</v>
      </c>
      <c r="F488">
        <v>0</v>
      </c>
      <c r="G488" t="s">
        <v>6366</v>
      </c>
      <c r="H488">
        <v>6</v>
      </c>
      <c r="I488" t="s">
        <v>6367</v>
      </c>
    </row>
    <row r="489" spans="1:10">
      <c r="A489" s="30"/>
    </row>
    <row r="490" spans="1:10">
      <c r="A490" s="30" t="s">
        <v>6298</v>
      </c>
      <c r="B490" t="s">
        <v>6368</v>
      </c>
      <c r="C490">
        <v>1581.36</v>
      </c>
      <c r="D490">
        <v>0</v>
      </c>
      <c r="E490">
        <v>0</v>
      </c>
      <c r="F490">
        <v>0</v>
      </c>
      <c r="G490">
        <v>1725.12</v>
      </c>
      <c r="H490">
        <v>0</v>
      </c>
      <c r="I490" t="s">
        <v>6369</v>
      </c>
    </row>
    <row r="491" spans="1:10">
      <c r="A491" s="30"/>
    </row>
    <row r="492" spans="1:10">
      <c r="A492" s="30" t="s">
        <v>6298</v>
      </c>
      <c r="B492" t="s">
        <v>6370</v>
      </c>
      <c r="C492">
        <v>3130.59</v>
      </c>
      <c r="D492">
        <v>0</v>
      </c>
      <c r="E492">
        <v>0</v>
      </c>
      <c r="F492">
        <v>0</v>
      </c>
      <c r="G492">
        <v>1123.2</v>
      </c>
      <c r="H492">
        <v>0</v>
      </c>
      <c r="I492" t="s">
        <v>6371</v>
      </c>
    </row>
    <row r="493" spans="1:10">
      <c r="A493" s="30"/>
    </row>
    <row r="494" spans="1:10">
      <c r="A494" s="30" t="s">
        <v>5968</v>
      </c>
      <c r="B494" t="s">
        <v>394</v>
      </c>
      <c r="C494" t="s">
        <v>5969</v>
      </c>
      <c r="D494" t="s">
        <v>393</v>
      </c>
      <c r="E494" t="s">
        <v>5970</v>
      </c>
      <c r="F494" t="s">
        <v>5971</v>
      </c>
      <c r="G494" t="s">
        <v>5970</v>
      </c>
      <c r="H494" t="s">
        <v>394</v>
      </c>
      <c r="I494" t="s">
        <v>389</v>
      </c>
      <c r="J494" t="s">
        <v>396</v>
      </c>
    </row>
    <row r="495" spans="1:10">
      <c r="A495" s="30" t="s">
        <v>6298</v>
      </c>
      <c r="C495">
        <v>34756.11</v>
      </c>
      <c r="D495">
        <v>0</v>
      </c>
      <c r="E495">
        <v>0</v>
      </c>
      <c r="F495">
        <v>0</v>
      </c>
      <c r="G495" t="s">
        <v>6372</v>
      </c>
      <c r="H495">
        <v>15.84</v>
      </c>
      <c r="I495" t="s">
        <v>6373</v>
      </c>
    </row>
    <row r="496" spans="1:10">
      <c r="A496" s="30"/>
    </row>
    <row r="497" spans="1:10">
      <c r="A497" s="30" t="s">
        <v>5968</v>
      </c>
      <c r="B497" t="s">
        <v>394</v>
      </c>
      <c r="C497" t="s">
        <v>5969</v>
      </c>
      <c r="D497" t="s">
        <v>393</v>
      </c>
      <c r="E497" t="s">
        <v>5970</v>
      </c>
      <c r="F497" t="s">
        <v>5971</v>
      </c>
      <c r="G497" t="s">
        <v>5970</v>
      </c>
      <c r="H497" t="s">
        <v>394</v>
      </c>
      <c r="I497" t="s">
        <v>389</v>
      </c>
      <c r="J497" t="s">
        <v>396</v>
      </c>
    </row>
    <row r="498" spans="1:10">
      <c r="A498" s="30" t="s">
        <v>6374</v>
      </c>
      <c r="B498" t="s">
        <v>6375</v>
      </c>
      <c r="C498">
        <v>2595.6</v>
      </c>
      <c r="D498">
        <v>0</v>
      </c>
      <c r="E498">
        <v>0</v>
      </c>
      <c r="F498">
        <v>0</v>
      </c>
      <c r="G498">
        <v>0</v>
      </c>
      <c r="H498">
        <v>0</v>
      </c>
      <c r="I498" t="s">
        <v>6376</v>
      </c>
    </row>
    <row r="499" spans="1:10">
      <c r="A499" s="30"/>
    </row>
    <row r="500" spans="1:10">
      <c r="A500" s="30" t="s">
        <v>5968</v>
      </c>
      <c r="B500" t="s">
        <v>394</v>
      </c>
      <c r="C500" t="s">
        <v>5969</v>
      </c>
      <c r="D500" t="s">
        <v>393</v>
      </c>
      <c r="E500" t="s">
        <v>5970</v>
      </c>
      <c r="F500" t="s">
        <v>5971</v>
      </c>
      <c r="G500" t="s">
        <v>5970</v>
      </c>
      <c r="H500" t="s">
        <v>394</v>
      </c>
      <c r="I500" t="s">
        <v>389</v>
      </c>
      <c r="J500" t="s">
        <v>396</v>
      </c>
    </row>
    <row r="501" spans="1:10">
      <c r="A501" s="30" t="s">
        <v>6374</v>
      </c>
      <c r="C501">
        <v>2595.6</v>
      </c>
      <c r="D501">
        <v>0</v>
      </c>
      <c r="E501">
        <v>0</v>
      </c>
      <c r="F501">
        <v>0</v>
      </c>
      <c r="G501">
        <v>0</v>
      </c>
      <c r="H501">
        <v>0</v>
      </c>
      <c r="I501" t="s">
        <v>6376</v>
      </c>
    </row>
    <row r="502" spans="1:10">
      <c r="A502" s="30"/>
    </row>
    <row r="503" spans="1:10">
      <c r="A503" s="30" t="s">
        <v>5968</v>
      </c>
      <c r="B503" t="s">
        <v>394</v>
      </c>
      <c r="C503" t="s">
        <v>5969</v>
      </c>
      <c r="D503" t="s">
        <v>393</v>
      </c>
      <c r="E503" t="s">
        <v>5970</v>
      </c>
      <c r="F503" t="s">
        <v>5971</v>
      </c>
      <c r="G503" t="s">
        <v>5970</v>
      </c>
      <c r="H503" t="s">
        <v>394</v>
      </c>
      <c r="I503" t="s">
        <v>389</v>
      </c>
      <c r="J503" t="s">
        <v>396</v>
      </c>
    </row>
    <row r="504" spans="1:10">
      <c r="A504" s="30" t="s">
        <v>6377</v>
      </c>
      <c r="B504" t="s">
        <v>6378</v>
      </c>
      <c r="C504">
        <v>6237</v>
      </c>
      <c r="D504">
        <v>2464</v>
      </c>
      <c r="E504">
        <v>0</v>
      </c>
      <c r="F504">
        <v>0</v>
      </c>
      <c r="G504">
        <v>0</v>
      </c>
      <c r="H504">
        <v>0</v>
      </c>
      <c r="I504" t="s">
        <v>6379</v>
      </c>
    </row>
    <row r="505" spans="1:10">
      <c r="A505" s="30"/>
    </row>
    <row r="506" spans="1:10">
      <c r="A506" s="30" t="s">
        <v>6377</v>
      </c>
      <c r="B506" t="s">
        <v>6380</v>
      </c>
      <c r="C506">
        <v>1544.24</v>
      </c>
      <c r="D506">
        <v>748.72</v>
      </c>
      <c r="E506">
        <v>0</v>
      </c>
      <c r="F506">
        <v>0</v>
      </c>
      <c r="G506">
        <v>0</v>
      </c>
      <c r="H506">
        <v>0</v>
      </c>
      <c r="I506" t="s">
        <v>6381</v>
      </c>
    </row>
    <row r="507" spans="1:10">
      <c r="A507" s="30"/>
    </row>
    <row r="508" spans="1:10">
      <c r="A508" s="30" t="s">
        <v>6377</v>
      </c>
      <c r="B508" t="s">
        <v>6382</v>
      </c>
      <c r="C508">
        <v>883.26</v>
      </c>
      <c r="D508">
        <v>0</v>
      </c>
      <c r="E508">
        <v>0</v>
      </c>
      <c r="F508">
        <v>0</v>
      </c>
      <c r="G508">
        <v>0</v>
      </c>
      <c r="H508">
        <v>0</v>
      </c>
      <c r="I508" t="s">
        <v>6383</v>
      </c>
    </row>
    <row r="509" spans="1:10">
      <c r="A509" s="30"/>
    </row>
    <row r="510" spans="1:10">
      <c r="A510" s="30" t="s">
        <v>5968</v>
      </c>
      <c r="B510" t="s">
        <v>394</v>
      </c>
      <c r="C510" t="s">
        <v>5969</v>
      </c>
      <c r="D510" t="s">
        <v>393</v>
      </c>
      <c r="E510" t="s">
        <v>5970</v>
      </c>
      <c r="F510" t="s">
        <v>5971</v>
      </c>
      <c r="G510" t="s">
        <v>5970</v>
      </c>
      <c r="H510" t="s">
        <v>394</v>
      </c>
      <c r="I510" t="s">
        <v>389</v>
      </c>
      <c r="J510" t="s">
        <v>396</v>
      </c>
    </row>
    <row r="511" spans="1:10">
      <c r="A511" s="30" t="s">
        <v>6377</v>
      </c>
      <c r="C511">
        <v>8664.5</v>
      </c>
      <c r="D511">
        <v>3212.72</v>
      </c>
      <c r="E511">
        <v>0</v>
      </c>
      <c r="F511">
        <v>0</v>
      </c>
      <c r="G511">
        <v>0</v>
      </c>
      <c r="H511">
        <v>0</v>
      </c>
      <c r="I511" t="s">
        <v>6384</v>
      </c>
    </row>
    <row r="512" spans="1:10">
      <c r="A512" s="30"/>
    </row>
    <row r="513" spans="1:10">
      <c r="A513" s="30" t="s">
        <v>5968</v>
      </c>
      <c r="B513" t="s">
        <v>394</v>
      </c>
      <c r="C513" t="s">
        <v>5969</v>
      </c>
      <c r="D513" t="s">
        <v>393</v>
      </c>
      <c r="E513" t="s">
        <v>5970</v>
      </c>
      <c r="F513" t="s">
        <v>5971</v>
      </c>
      <c r="G513" t="s">
        <v>5970</v>
      </c>
      <c r="H513" t="s">
        <v>394</v>
      </c>
      <c r="I513" t="s">
        <v>389</v>
      </c>
      <c r="J513" t="s">
        <v>396</v>
      </c>
    </row>
    <row r="514" spans="1:10">
      <c r="A514" s="30" t="s">
        <v>1053</v>
      </c>
      <c r="B514" t="s">
        <v>6385</v>
      </c>
      <c r="C514">
        <v>4626.41</v>
      </c>
      <c r="D514">
        <v>2643.66</v>
      </c>
      <c r="E514">
        <v>0</v>
      </c>
      <c r="F514">
        <v>0</v>
      </c>
      <c r="G514">
        <v>660.96</v>
      </c>
      <c r="H514">
        <v>0</v>
      </c>
      <c r="I514" t="s">
        <v>6386</v>
      </c>
    </row>
    <row r="515" spans="1:10">
      <c r="A515" s="30"/>
    </row>
    <row r="516" spans="1:10">
      <c r="A516" s="30" t="s">
        <v>1053</v>
      </c>
      <c r="B516" t="s">
        <v>6387</v>
      </c>
      <c r="C516">
        <v>5067.0200000000004</v>
      </c>
      <c r="D516">
        <v>4993.58</v>
      </c>
      <c r="E516">
        <v>0</v>
      </c>
      <c r="F516">
        <v>0</v>
      </c>
      <c r="G516">
        <v>734.4</v>
      </c>
      <c r="H516">
        <v>0</v>
      </c>
      <c r="I516" t="s">
        <v>6388</v>
      </c>
    </row>
    <row r="517" spans="1:10">
      <c r="A517" s="30"/>
    </row>
    <row r="518" spans="1:10">
      <c r="A518" s="30" t="s">
        <v>1053</v>
      </c>
      <c r="B518" t="s">
        <v>6389</v>
      </c>
      <c r="C518">
        <v>3545.4</v>
      </c>
      <c r="D518">
        <v>2488</v>
      </c>
      <c r="E518">
        <v>0</v>
      </c>
      <c r="F518">
        <v>0</v>
      </c>
      <c r="G518">
        <v>622</v>
      </c>
      <c r="H518">
        <v>0</v>
      </c>
      <c r="I518" t="s">
        <v>6390</v>
      </c>
    </row>
    <row r="519" spans="1:10">
      <c r="A519" s="30"/>
    </row>
    <row r="520" spans="1:10">
      <c r="A520" s="30" t="s">
        <v>1053</v>
      </c>
      <c r="B520" t="s">
        <v>6391</v>
      </c>
      <c r="C520">
        <v>3918.6</v>
      </c>
      <c r="D520">
        <v>2239.1999999999998</v>
      </c>
      <c r="E520">
        <v>0</v>
      </c>
      <c r="F520">
        <v>0</v>
      </c>
      <c r="G520">
        <v>559.79999999999995</v>
      </c>
      <c r="H520">
        <v>0</v>
      </c>
      <c r="I520" t="s">
        <v>6392</v>
      </c>
    </row>
    <row r="521" spans="1:10">
      <c r="A521" s="30"/>
    </row>
    <row r="522" spans="1:10">
      <c r="A522" s="30" t="s">
        <v>1053</v>
      </c>
      <c r="B522" t="s">
        <v>6393</v>
      </c>
      <c r="C522">
        <v>6157.8</v>
      </c>
      <c r="D522">
        <v>1492.8</v>
      </c>
      <c r="E522">
        <v>0</v>
      </c>
      <c r="F522">
        <v>0</v>
      </c>
      <c r="G522">
        <v>186.6</v>
      </c>
      <c r="H522">
        <v>0</v>
      </c>
      <c r="I522" t="s">
        <v>6394</v>
      </c>
    </row>
    <row r="523" spans="1:10">
      <c r="A523" s="30"/>
    </row>
    <row r="524" spans="1:10">
      <c r="A524" s="30" t="s">
        <v>1053</v>
      </c>
      <c r="B524" t="s">
        <v>6395</v>
      </c>
      <c r="C524">
        <v>1822.35</v>
      </c>
      <c r="D524">
        <v>1457.88</v>
      </c>
      <c r="E524">
        <v>0</v>
      </c>
      <c r="F524">
        <v>0</v>
      </c>
      <c r="G524">
        <v>364.5</v>
      </c>
      <c r="H524">
        <v>0</v>
      </c>
      <c r="I524" t="s">
        <v>6396</v>
      </c>
    </row>
    <row r="525" spans="1:10">
      <c r="A525" s="30"/>
    </row>
    <row r="526" spans="1:10">
      <c r="A526" s="30" t="s">
        <v>5968</v>
      </c>
      <c r="B526" t="s">
        <v>394</v>
      </c>
      <c r="C526" t="s">
        <v>5969</v>
      </c>
      <c r="D526" t="s">
        <v>393</v>
      </c>
      <c r="E526" t="s">
        <v>5970</v>
      </c>
      <c r="F526" t="s">
        <v>5971</v>
      </c>
      <c r="G526" t="s">
        <v>5970</v>
      </c>
      <c r="H526" t="s">
        <v>394</v>
      </c>
      <c r="I526" t="s">
        <v>389</v>
      </c>
      <c r="J526" t="s">
        <v>396</v>
      </c>
    </row>
    <row r="527" spans="1:10">
      <c r="A527" s="30" t="s">
        <v>1053</v>
      </c>
      <c r="C527">
        <v>25137.58</v>
      </c>
      <c r="D527">
        <v>15315.12</v>
      </c>
      <c r="E527">
        <v>0</v>
      </c>
      <c r="F527">
        <v>0</v>
      </c>
      <c r="G527">
        <v>3128.26</v>
      </c>
      <c r="H527">
        <v>0</v>
      </c>
      <c r="I527" t="s">
        <v>6397</v>
      </c>
    </row>
    <row r="528" spans="1:10">
      <c r="A528" s="30"/>
    </row>
    <row r="529" spans="1:10">
      <c r="A529" s="30" t="s">
        <v>5968</v>
      </c>
      <c r="B529" t="s">
        <v>394</v>
      </c>
      <c r="C529" t="s">
        <v>5969</v>
      </c>
      <c r="D529" t="s">
        <v>393</v>
      </c>
      <c r="E529" t="s">
        <v>5970</v>
      </c>
      <c r="F529" t="s">
        <v>5971</v>
      </c>
      <c r="G529" t="s">
        <v>5970</v>
      </c>
      <c r="H529" t="s">
        <v>394</v>
      </c>
      <c r="I529" t="s">
        <v>389</v>
      </c>
      <c r="J529" t="s">
        <v>396</v>
      </c>
    </row>
    <row r="530" spans="1:10">
      <c r="A530" s="30"/>
    </row>
    <row r="531" spans="1:10">
      <c r="A531" s="30" t="s">
        <v>5950</v>
      </c>
      <c r="B531" t="s">
        <v>5951</v>
      </c>
      <c r="C531" t="s">
        <v>5952</v>
      </c>
      <c r="D531" t="s">
        <v>5953</v>
      </c>
      <c r="E531" t="s">
        <v>5954</v>
      </c>
      <c r="F531" t="s">
        <v>5955</v>
      </c>
      <c r="G531" t="s">
        <v>996</v>
      </c>
    </row>
    <row r="532" spans="1:10">
      <c r="A532" s="30"/>
      <c r="E532" t="s">
        <v>54</v>
      </c>
      <c r="G532" t="s">
        <v>5956</v>
      </c>
      <c r="I532" t="s">
        <v>344</v>
      </c>
    </row>
    <row r="533" spans="1:10">
      <c r="A533" s="30"/>
      <c r="C533" t="s">
        <v>350</v>
      </c>
      <c r="D533" t="s">
        <v>350</v>
      </c>
      <c r="E533" t="s">
        <v>5957</v>
      </c>
      <c r="F533" t="s">
        <v>5958</v>
      </c>
      <c r="G533" t="s">
        <v>345</v>
      </c>
      <c r="H533" t="s">
        <v>350</v>
      </c>
      <c r="I533" t="s">
        <v>5959</v>
      </c>
    </row>
    <row r="534" spans="1:10">
      <c r="A534" s="30"/>
      <c r="C534" t="s">
        <v>355</v>
      </c>
      <c r="D534" t="s">
        <v>5960</v>
      </c>
      <c r="E534" t="s">
        <v>358</v>
      </c>
      <c r="F534" t="s">
        <v>359</v>
      </c>
      <c r="G534" t="s">
        <v>360</v>
      </c>
      <c r="H534" t="s">
        <v>5961</v>
      </c>
      <c r="I534" t="s">
        <v>5962</v>
      </c>
      <c r="J534" t="s">
        <v>364</v>
      </c>
    </row>
    <row r="535" spans="1:10">
      <c r="A535" s="30" t="s">
        <v>365</v>
      </c>
      <c r="B535" t="s">
        <v>5963</v>
      </c>
      <c r="C535" t="s">
        <v>369</v>
      </c>
      <c r="D535" t="s">
        <v>369</v>
      </c>
      <c r="E535" t="s">
        <v>369</v>
      </c>
      <c r="F535" t="s">
        <v>369</v>
      </c>
      <c r="G535" t="s">
        <v>369</v>
      </c>
      <c r="H535" t="s">
        <v>369</v>
      </c>
    </row>
    <row r="536" spans="1:10">
      <c r="A536" s="30"/>
    </row>
    <row r="537" spans="1:10">
      <c r="A537" s="30" t="s">
        <v>6398</v>
      </c>
      <c r="B537" t="s">
        <v>6399</v>
      </c>
      <c r="C537">
        <v>3192</v>
      </c>
      <c r="D537">
        <v>2553.6</v>
      </c>
      <c r="E537">
        <v>0</v>
      </c>
      <c r="F537">
        <v>0</v>
      </c>
      <c r="G537">
        <v>0</v>
      </c>
      <c r="H537">
        <v>0</v>
      </c>
      <c r="I537" t="s">
        <v>6400</v>
      </c>
    </row>
    <row r="538" spans="1:10">
      <c r="A538" s="30"/>
    </row>
    <row r="539" spans="1:10">
      <c r="A539" s="30" t="s">
        <v>6398</v>
      </c>
      <c r="B539" t="s">
        <v>6401</v>
      </c>
      <c r="C539">
        <v>3591.42</v>
      </c>
      <c r="D539">
        <v>845.04</v>
      </c>
      <c r="E539">
        <v>0</v>
      </c>
      <c r="F539">
        <v>0</v>
      </c>
      <c r="G539">
        <v>0</v>
      </c>
      <c r="H539">
        <v>0</v>
      </c>
      <c r="I539" t="s">
        <v>6402</v>
      </c>
    </row>
    <row r="540" spans="1:10">
      <c r="A540" s="30"/>
    </row>
    <row r="541" spans="1:10">
      <c r="A541" s="30" t="s">
        <v>6398</v>
      </c>
      <c r="B541" t="s">
        <v>6403</v>
      </c>
      <c r="C541">
        <v>2703.75</v>
      </c>
      <c r="D541">
        <v>2163</v>
      </c>
      <c r="E541">
        <v>0</v>
      </c>
      <c r="F541">
        <v>0</v>
      </c>
      <c r="G541">
        <v>0</v>
      </c>
      <c r="H541">
        <v>0</v>
      </c>
      <c r="I541" t="s">
        <v>6404</v>
      </c>
    </row>
    <row r="542" spans="1:10">
      <c r="A542" s="30"/>
    </row>
    <row r="543" spans="1:10">
      <c r="A543" s="30" t="s">
        <v>6398</v>
      </c>
      <c r="B543" t="s">
        <v>6405</v>
      </c>
      <c r="C543">
        <v>3677.1</v>
      </c>
      <c r="D543">
        <v>865.2</v>
      </c>
      <c r="E543">
        <v>0</v>
      </c>
      <c r="F543">
        <v>0</v>
      </c>
      <c r="G543">
        <v>0</v>
      </c>
      <c r="H543">
        <v>0</v>
      </c>
      <c r="I543" t="s">
        <v>6406</v>
      </c>
    </row>
    <row r="544" spans="1:10">
      <c r="A544" s="30"/>
    </row>
    <row r="545" spans="1:10">
      <c r="A545" s="30" t="s">
        <v>6398</v>
      </c>
      <c r="B545" t="s">
        <v>6407</v>
      </c>
      <c r="C545">
        <v>3063.27</v>
      </c>
      <c r="D545">
        <v>1549.24</v>
      </c>
      <c r="E545">
        <v>0</v>
      </c>
      <c r="F545">
        <v>0</v>
      </c>
      <c r="G545">
        <v>0</v>
      </c>
      <c r="H545">
        <v>0</v>
      </c>
      <c r="I545" t="s">
        <v>5998</v>
      </c>
    </row>
    <row r="546" spans="1:10">
      <c r="A546" s="30"/>
    </row>
    <row r="547" spans="1:10">
      <c r="A547" s="30" t="s">
        <v>5968</v>
      </c>
      <c r="B547" t="s">
        <v>394</v>
      </c>
      <c r="C547" t="s">
        <v>5969</v>
      </c>
      <c r="D547" t="s">
        <v>393</v>
      </c>
      <c r="E547" t="s">
        <v>5970</v>
      </c>
      <c r="F547" t="s">
        <v>5971</v>
      </c>
      <c r="G547" t="s">
        <v>5970</v>
      </c>
      <c r="H547" t="s">
        <v>394</v>
      </c>
      <c r="I547" t="s">
        <v>389</v>
      </c>
      <c r="J547" t="s">
        <v>396</v>
      </c>
    </row>
    <row r="548" spans="1:10">
      <c r="A548" s="30" t="s">
        <v>6398</v>
      </c>
      <c r="C548">
        <v>16227.54</v>
      </c>
      <c r="D548">
        <v>7976.08</v>
      </c>
      <c r="E548">
        <v>0</v>
      </c>
      <c r="F548">
        <v>0</v>
      </c>
      <c r="G548">
        <v>0</v>
      </c>
      <c r="H548">
        <v>0</v>
      </c>
      <c r="I548" t="s">
        <v>6408</v>
      </c>
    </row>
    <row r="549" spans="1:10">
      <c r="A549" s="30"/>
    </row>
    <row r="550" spans="1:10">
      <c r="A550" s="30" t="s">
        <v>5968</v>
      </c>
      <c r="B550" t="s">
        <v>394</v>
      </c>
      <c r="C550" t="s">
        <v>5969</v>
      </c>
      <c r="D550" t="s">
        <v>393</v>
      </c>
      <c r="E550" t="s">
        <v>5970</v>
      </c>
      <c r="F550" t="s">
        <v>5971</v>
      </c>
      <c r="G550" t="s">
        <v>5970</v>
      </c>
      <c r="H550" t="s">
        <v>394</v>
      </c>
      <c r="I550" t="s">
        <v>389</v>
      </c>
      <c r="J550" t="s">
        <v>396</v>
      </c>
    </row>
    <row r="551" spans="1:10">
      <c r="A551" s="30" t="s">
        <v>6409</v>
      </c>
      <c r="B551" t="s">
        <v>6410</v>
      </c>
      <c r="C551">
        <v>3092.04</v>
      </c>
      <c r="D551">
        <v>2748.48</v>
      </c>
      <c r="E551">
        <v>0</v>
      </c>
      <c r="F551">
        <v>0</v>
      </c>
      <c r="G551">
        <v>0</v>
      </c>
      <c r="H551">
        <v>0</v>
      </c>
      <c r="I551" t="s">
        <v>6411</v>
      </c>
      <c r="J551">
        <v>0</v>
      </c>
    </row>
    <row r="552" spans="1:10">
      <c r="A552" s="30"/>
    </row>
    <row r="553" spans="1:10">
      <c r="A553" s="30" t="s">
        <v>6409</v>
      </c>
      <c r="B553" t="s">
        <v>6412</v>
      </c>
      <c r="C553">
        <v>3533.04</v>
      </c>
      <c r="D553">
        <v>3140.48</v>
      </c>
      <c r="E553">
        <v>0</v>
      </c>
      <c r="F553">
        <v>0</v>
      </c>
      <c r="G553">
        <v>0</v>
      </c>
      <c r="H553">
        <v>0</v>
      </c>
      <c r="I553" t="s">
        <v>6413</v>
      </c>
      <c r="J553">
        <v>0</v>
      </c>
    </row>
    <row r="554" spans="1:10">
      <c r="A554" s="30"/>
    </row>
    <row r="555" spans="1:10">
      <c r="A555" s="30" t="s">
        <v>6409</v>
      </c>
      <c r="B555" t="s">
        <v>6414</v>
      </c>
      <c r="C555">
        <v>1645.02</v>
      </c>
      <c r="D555">
        <v>2193.36</v>
      </c>
      <c r="E555">
        <v>0</v>
      </c>
      <c r="F555">
        <v>0</v>
      </c>
      <c r="G555">
        <v>0</v>
      </c>
      <c r="H555">
        <v>0</v>
      </c>
      <c r="I555" t="s">
        <v>6415</v>
      </c>
      <c r="J555">
        <v>0</v>
      </c>
    </row>
    <row r="556" spans="1:10">
      <c r="A556" s="30"/>
    </row>
    <row r="557" spans="1:10">
      <c r="A557" s="30" t="s">
        <v>6409</v>
      </c>
      <c r="B557" t="s">
        <v>6416</v>
      </c>
      <c r="C557">
        <v>3533.04</v>
      </c>
      <c r="D557">
        <v>3140.48</v>
      </c>
      <c r="E557">
        <v>0</v>
      </c>
      <c r="F557">
        <v>0</v>
      </c>
      <c r="G557">
        <v>0</v>
      </c>
      <c r="H557">
        <v>0</v>
      </c>
      <c r="I557" t="s">
        <v>6413</v>
      </c>
      <c r="J557">
        <v>0</v>
      </c>
    </row>
    <row r="558" spans="1:10">
      <c r="A558" s="30"/>
    </row>
    <row r="559" spans="1:10">
      <c r="A559" s="30" t="s">
        <v>6409</v>
      </c>
      <c r="B559" t="s">
        <v>6417</v>
      </c>
      <c r="C559">
        <v>6702.12</v>
      </c>
      <c r="D559">
        <v>5957.44</v>
      </c>
      <c r="E559">
        <v>0</v>
      </c>
      <c r="F559">
        <v>0</v>
      </c>
      <c r="G559">
        <v>0</v>
      </c>
      <c r="H559">
        <v>0</v>
      </c>
      <c r="I559" t="s">
        <v>6418</v>
      </c>
    </row>
    <row r="560" spans="1:10">
      <c r="A560" s="30"/>
    </row>
    <row r="561" spans="1:9">
      <c r="A561" s="30" t="s">
        <v>6409</v>
      </c>
      <c r="B561" t="s">
        <v>6419</v>
      </c>
      <c r="C561">
        <v>2467.5300000000002</v>
      </c>
      <c r="D561">
        <v>3290.04</v>
      </c>
      <c r="E561">
        <v>0</v>
      </c>
      <c r="F561">
        <v>0</v>
      </c>
      <c r="G561">
        <v>0</v>
      </c>
      <c r="H561">
        <v>0</v>
      </c>
      <c r="I561" t="s">
        <v>6420</v>
      </c>
    </row>
    <row r="562" spans="1:9">
      <c r="A562" s="30"/>
    </row>
    <row r="563" spans="1:9">
      <c r="A563" s="30" t="s">
        <v>6409</v>
      </c>
      <c r="B563" t="s">
        <v>6421</v>
      </c>
      <c r="C563">
        <v>3290.04</v>
      </c>
      <c r="D563">
        <v>2924.48</v>
      </c>
      <c r="E563">
        <v>0</v>
      </c>
      <c r="F563">
        <v>0</v>
      </c>
      <c r="G563">
        <v>0</v>
      </c>
      <c r="H563">
        <v>0</v>
      </c>
      <c r="I563" t="s">
        <v>6422</v>
      </c>
    </row>
    <row r="564" spans="1:9">
      <c r="A564" s="30"/>
    </row>
    <row r="565" spans="1:9">
      <c r="A565" s="30" t="s">
        <v>6409</v>
      </c>
      <c r="B565" t="s">
        <v>6423</v>
      </c>
      <c r="C565">
        <v>3213.36</v>
      </c>
      <c r="D565">
        <v>2856.32</v>
      </c>
      <c r="E565">
        <v>0</v>
      </c>
      <c r="F565">
        <v>0</v>
      </c>
      <c r="G565">
        <v>0</v>
      </c>
      <c r="H565">
        <v>0</v>
      </c>
      <c r="I565" t="s">
        <v>6424</v>
      </c>
    </row>
    <row r="566" spans="1:9">
      <c r="A566" s="30"/>
    </row>
    <row r="567" spans="1:9">
      <c r="A567" s="30" t="s">
        <v>6409</v>
      </c>
      <c r="B567" t="s">
        <v>6425</v>
      </c>
      <c r="C567" t="s">
        <v>6426</v>
      </c>
      <c r="D567">
        <v>1462.24</v>
      </c>
      <c r="E567">
        <v>0</v>
      </c>
      <c r="F567">
        <v>0</v>
      </c>
      <c r="G567">
        <v>0</v>
      </c>
      <c r="H567">
        <v>0</v>
      </c>
      <c r="I567" t="s">
        <v>6427</v>
      </c>
    </row>
    <row r="568" spans="1:9">
      <c r="A568" s="30"/>
    </row>
    <row r="569" spans="1:9">
      <c r="A569" s="30" t="s">
        <v>6409</v>
      </c>
      <c r="B569" t="s">
        <v>6428</v>
      </c>
      <c r="C569">
        <v>4281.74</v>
      </c>
      <c r="D569">
        <v>1778.21</v>
      </c>
      <c r="E569">
        <v>0</v>
      </c>
      <c r="F569">
        <v>0</v>
      </c>
      <c r="G569">
        <v>0</v>
      </c>
      <c r="H569">
        <v>0</v>
      </c>
      <c r="I569" t="s">
        <v>6429</v>
      </c>
    </row>
    <row r="570" spans="1:9">
      <c r="A570" s="30"/>
    </row>
    <row r="571" spans="1:9">
      <c r="A571" s="30" t="s">
        <v>6409</v>
      </c>
      <c r="B571" t="s">
        <v>6430</v>
      </c>
      <c r="C571">
        <v>2922.48</v>
      </c>
      <c r="D571">
        <v>2597.7600000000002</v>
      </c>
      <c r="E571">
        <v>0</v>
      </c>
      <c r="F571">
        <v>0</v>
      </c>
      <c r="G571">
        <v>0</v>
      </c>
      <c r="H571">
        <v>0</v>
      </c>
      <c r="I571" t="s">
        <v>6431</v>
      </c>
    </row>
    <row r="572" spans="1:9">
      <c r="A572" s="30"/>
    </row>
    <row r="573" spans="1:9">
      <c r="A573" s="30" t="s">
        <v>6409</v>
      </c>
      <c r="B573" t="s">
        <v>6432</v>
      </c>
      <c r="C573">
        <v>2435.4</v>
      </c>
      <c r="D573">
        <v>2435.4</v>
      </c>
      <c r="E573">
        <v>0</v>
      </c>
      <c r="F573">
        <v>0</v>
      </c>
      <c r="G573">
        <v>0</v>
      </c>
      <c r="H573">
        <v>0</v>
      </c>
      <c r="I573" t="s">
        <v>6433</v>
      </c>
    </row>
    <row r="574" spans="1:9">
      <c r="A574" s="30"/>
    </row>
    <row r="575" spans="1:9">
      <c r="A575" s="30" t="s">
        <v>6409</v>
      </c>
      <c r="B575" t="s">
        <v>6434</v>
      </c>
      <c r="C575">
        <v>5163.12</v>
      </c>
      <c r="D575">
        <v>4589.4399999999996</v>
      </c>
      <c r="E575">
        <v>0</v>
      </c>
      <c r="F575">
        <v>0</v>
      </c>
      <c r="G575">
        <v>0</v>
      </c>
      <c r="H575">
        <v>0</v>
      </c>
      <c r="I575" t="s">
        <v>6435</v>
      </c>
    </row>
    <row r="576" spans="1:9">
      <c r="A576" s="30"/>
    </row>
    <row r="577" spans="1:10">
      <c r="A577" s="30" t="s">
        <v>6409</v>
      </c>
      <c r="B577" t="s">
        <v>6436</v>
      </c>
      <c r="C577">
        <v>2786.76</v>
      </c>
      <c r="D577">
        <v>2477.12</v>
      </c>
      <c r="E577">
        <v>0</v>
      </c>
      <c r="F577">
        <v>0</v>
      </c>
      <c r="G577">
        <v>0</v>
      </c>
      <c r="H577">
        <v>0</v>
      </c>
      <c r="I577" t="s">
        <v>6437</v>
      </c>
    </row>
    <row r="578" spans="1:10">
      <c r="A578" s="30"/>
    </row>
    <row r="579" spans="1:10">
      <c r="A579" s="30" t="s">
        <v>6409</v>
      </c>
      <c r="B579" t="s">
        <v>6438</v>
      </c>
      <c r="C579">
        <v>2786.76</v>
      </c>
      <c r="D579">
        <v>2477.12</v>
      </c>
      <c r="E579">
        <v>0</v>
      </c>
      <c r="F579">
        <v>0</v>
      </c>
      <c r="G579">
        <v>0</v>
      </c>
      <c r="H579">
        <v>0</v>
      </c>
      <c r="I579" t="s">
        <v>6437</v>
      </c>
    </row>
    <row r="580" spans="1:10">
      <c r="A580" s="30"/>
    </row>
    <row r="581" spans="1:10">
      <c r="A581" s="30" t="s">
        <v>6409</v>
      </c>
      <c r="B581" t="s">
        <v>6439</v>
      </c>
      <c r="C581">
        <v>2535.12</v>
      </c>
      <c r="D581">
        <v>2253.44</v>
      </c>
      <c r="E581">
        <v>0</v>
      </c>
      <c r="F581">
        <v>0</v>
      </c>
      <c r="G581">
        <v>0</v>
      </c>
      <c r="H581">
        <v>0</v>
      </c>
      <c r="I581" t="s">
        <v>6296</v>
      </c>
    </row>
    <row r="582" spans="1:10">
      <c r="A582" s="30"/>
    </row>
    <row r="583" spans="1:10">
      <c r="A583" s="30" t="s">
        <v>6409</v>
      </c>
      <c r="B583" t="s">
        <v>6440</v>
      </c>
      <c r="C583">
        <v>3802.68</v>
      </c>
      <c r="D583">
        <v>0</v>
      </c>
      <c r="E583">
        <v>0</v>
      </c>
      <c r="F583">
        <v>0</v>
      </c>
      <c r="G583">
        <v>0</v>
      </c>
      <c r="H583">
        <v>0</v>
      </c>
      <c r="I583" t="s">
        <v>6441</v>
      </c>
    </row>
    <row r="584" spans="1:10">
      <c r="A584" s="30"/>
    </row>
    <row r="585" spans="1:10">
      <c r="A585" s="30" t="s">
        <v>5968</v>
      </c>
      <c r="B585" t="s">
        <v>394</v>
      </c>
      <c r="C585" t="s">
        <v>5969</v>
      </c>
      <c r="D585" t="s">
        <v>393</v>
      </c>
      <c r="E585" t="s">
        <v>5970</v>
      </c>
      <c r="F585" t="s">
        <v>5971</v>
      </c>
      <c r="G585" t="s">
        <v>5970</v>
      </c>
      <c r="H585" t="s">
        <v>394</v>
      </c>
      <c r="I585" t="s">
        <v>389</v>
      </c>
      <c r="J585" t="s">
        <v>396</v>
      </c>
    </row>
    <row r="586" spans="1:10">
      <c r="A586" s="30" t="s">
        <v>6409</v>
      </c>
      <c r="C586">
        <v>58302.8</v>
      </c>
      <c r="D586">
        <v>46321.81</v>
      </c>
      <c r="E586">
        <v>0</v>
      </c>
      <c r="F586">
        <v>0</v>
      </c>
      <c r="G586">
        <v>0</v>
      </c>
      <c r="H586">
        <v>0</v>
      </c>
      <c r="I586" t="s">
        <v>6442</v>
      </c>
    </row>
    <row r="587" spans="1:10">
      <c r="A587" s="30"/>
    </row>
    <row r="588" spans="1:10">
      <c r="A588" s="30" t="s">
        <v>5968</v>
      </c>
      <c r="B588" t="s">
        <v>394</v>
      </c>
      <c r="C588" t="s">
        <v>5969</v>
      </c>
      <c r="D588" t="s">
        <v>393</v>
      </c>
      <c r="E588" t="s">
        <v>5970</v>
      </c>
      <c r="F588" t="s">
        <v>5971</v>
      </c>
      <c r="G588" t="s">
        <v>5970</v>
      </c>
      <c r="H588" t="s">
        <v>394</v>
      </c>
      <c r="I588" t="s">
        <v>389</v>
      </c>
      <c r="J588" t="s">
        <v>396</v>
      </c>
    </row>
    <row r="589" spans="1:10">
      <c r="A589" s="30" t="s">
        <v>6443</v>
      </c>
      <c r="B589" t="s">
        <v>6444</v>
      </c>
      <c r="C589">
        <v>4373.6400000000003</v>
      </c>
      <c r="D589">
        <v>0</v>
      </c>
      <c r="E589">
        <v>0</v>
      </c>
      <c r="F589">
        <v>0</v>
      </c>
      <c r="G589">
        <v>0</v>
      </c>
      <c r="H589">
        <v>0</v>
      </c>
      <c r="I589" t="s">
        <v>6445</v>
      </c>
      <c r="J589" t="s">
        <v>377</v>
      </c>
    </row>
    <row r="590" spans="1:10">
      <c r="A590" s="30"/>
    </row>
    <row r="591" spans="1:10">
      <c r="A591" s="30" t="s">
        <v>6443</v>
      </c>
      <c r="B591" t="s">
        <v>6446</v>
      </c>
      <c r="C591">
        <v>3450.24</v>
      </c>
      <c r="D591">
        <v>0</v>
      </c>
      <c r="E591">
        <v>0</v>
      </c>
      <c r="F591">
        <v>0</v>
      </c>
      <c r="G591">
        <v>0</v>
      </c>
      <c r="H591">
        <v>0</v>
      </c>
      <c r="I591" t="s">
        <v>6447</v>
      </c>
    </row>
    <row r="592" spans="1:10">
      <c r="A592" s="30"/>
    </row>
    <row r="593" spans="1:10">
      <c r="A593" s="30" t="s">
        <v>6443</v>
      </c>
      <c r="B593" t="s">
        <v>6448</v>
      </c>
      <c r="C593">
        <v>5813.64</v>
      </c>
      <c r="D593">
        <v>0</v>
      </c>
      <c r="E593">
        <v>0</v>
      </c>
      <c r="F593">
        <v>0</v>
      </c>
      <c r="G593">
        <v>0</v>
      </c>
      <c r="H593">
        <v>0</v>
      </c>
      <c r="I593" t="s">
        <v>6449</v>
      </c>
    </row>
    <row r="594" spans="1:10">
      <c r="A594" s="30"/>
    </row>
    <row r="595" spans="1:10">
      <c r="A595" s="30" t="s">
        <v>6443</v>
      </c>
      <c r="B595" t="s">
        <v>6450</v>
      </c>
      <c r="C595">
        <v>2535.12</v>
      </c>
      <c r="D595">
        <v>0</v>
      </c>
      <c r="E595">
        <v>0</v>
      </c>
      <c r="F595">
        <v>0</v>
      </c>
      <c r="G595">
        <v>0</v>
      </c>
      <c r="H595">
        <v>0</v>
      </c>
      <c r="I595" t="s">
        <v>6253</v>
      </c>
    </row>
    <row r="596" spans="1:10">
      <c r="A596" s="30"/>
    </row>
    <row r="597" spans="1:10">
      <c r="A597" s="30" t="s">
        <v>5950</v>
      </c>
      <c r="B597" t="s">
        <v>5951</v>
      </c>
      <c r="C597" t="s">
        <v>5952</v>
      </c>
      <c r="D597" t="s">
        <v>5953</v>
      </c>
      <c r="E597" t="s">
        <v>5954</v>
      </c>
      <c r="F597" t="s">
        <v>5955</v>
      </c>
      <c r="G597" t="s">
        <v>1050</v>
      </c>
    </row>
    <row r="598" spans="1:10">
      <c r="A598" s="30"/>
      <c r="E598" t="s">
        <v>54</v>
      </c>
      <c r="G598" t="s">
        <v>5956</v>
      </c>
      <c r="I598" t="s">
        <v>344</v>
      </c>
    </row>
    <row r="599" spans="1:10">
      <c r="A599" s="30"/>
      <c r="C599" t="s">
        <v>350</v>
      </c>
      <c r="D599" t="s">
        <v>350</v>
      </c>
      <c r="E599" t="s">
        <v>5957</v>
      </c>
      <c r="F599" t="s">
        <v>5958</v>
      </c>
      <c r="G599" t="s">
        <v>345</v>
      </c>
      <c r="H599" t="s">
        <v>350</v>
      </c>
      <c r="I599" t="s">
        <v>5959</v>
      </c>
    </row>
    <row r="600" spans="1:10">
      <c r="A600" s="30"/>
      <c r="C600" t="s">
        <v>355</v>
      </c>
      <c r="D600" t="s">
        <v>5960</v>
      </c>
      <c r="E600" t="s">
        <v>358</v>
      </c>
      <c r="F600" t="s">
        <v>359</v>
      </c>
      <c r="G600" t="s">
        <v>360</v>
      </c>
      <c r="H600" t="s">
        <v>5961</v>
      </c>
      <c r="I600" t="s">
        <v>5962</v>
      </c>
      <c r="J600" t="s">
        <v>364</v>
      </c>
    </row>
    <row r="601" spans="1:10">
      <c r="A601" s="30" t="s">
        <v>365</v>
      </c>
      <c r="B601" t="s">
        <v>5963</v>
      </c>
      <c r="C601" t="s">
        <v>369</v>
      </c>
      <c r="D601" t="s">
        <v>369</v>
      </c>
      <c r="E601" t="s">
        <v>369</v>
      </c>
      <c r="F601" t="s">
        <v>369</v>
      </c>
      <c r="G601" t="s">
        <v>369</v>
      </c>
      <c r="H601" t="s">
        <v>369</v>
      </c>
    </row>
    <row r="602" spans="1:10">
      <c r="A602" s="30"/>
    </row>
    <row r="603" spans="1:10">
      <c r="A603" s="30"/>
    </row>
    <row r="604" spans="1:10">
      <c r="A604" s="30" t="s">
        <v>5968</v>
      </c>
      <c r="B604" t="s">
        <v>394</v>
      </c>
      <c r="C604" t="s">
        <v>5969</v>
      </c>
      <c r="D604" t="s">
        <v>393</v>
      </c>
      <c r="E604" t="s">
        <v>5970</v>
      </c>
      <c r="F604" t="s">
        <v>5971</v>
      </c>
      <c r="G604" t="s">
        <v>5970</v>
      </c>
      <c r="H604" t="s">
        <v>394</v>
      </c>
      <c r="I604" t="s">
        <v>389</v>
      </c>
      <c r="J604" t="s">
        <v>396</v>
      </c>
    </row>
    <row r="605" spans="1:10">
      <c r="A605" s="30" t="s">
        <v>6443</v>
      </c>
      <c r="C605">
        <v>16172.64</v>
      </c>
      <c r="D605">
        <v>0</v>
      </c>
      <c r="E605">
        <v>0</v>
      </c>
      <c r="F605">
        <v>0</v>
      </c>
      <c r="G605">
        <v>0</v>
      </c>
      <c r="H605">
        <v>0</v>
      </c>
      <c r="I605" t="s">
        <v>6451</v>
      </c>
    </row>
    <row r="606" spans="1:10">
      <c r="A606" s="30"/>
    </row>
    <row r="607" spans="1:10">
      <c r="A607" s="30" t="s">
        <v>5968</v>
      </c>
      <c r="B607" t="s">
        <v>394</v>
      </c>
      <c r="C607" t="s">
        <v>5969</v>
      </c>
      <c r="D607" t="s">
        <v>393</v>
      </c>
      <c r="E607" t="s">
        <v>5970</v>
      </c>
      <c r="F607" t="s">
        <v>5971</v>
      </c>
      <c r="G607" t="s">
        <v>5970</v>
      </c>
      <c r="H607" t="s">
        <v>394</v>
      </c>
      <c r="I607" t="s">
        <v>389</v>
      </c>
      <c r="J607" t="s">
        <v>396</v>
      </c>
    </row>
    <row r="608" spans="1:10">
      <c r="A608" s="30" t="s">
        <v>6452</v>
      </c>
      <c r="B608" t="s">
        <v>6453</v>
      </c>
      <c r="C608">
        <v>5952.6</v>
      </c>
      <c r="D608">
        <v>0</v>
      </c>
      <c r="E608">
        <v>0</v>
      </c>
      <c r="F608">
        <v>0</v>
      </c>
      <c r="G608">
        <v>0</v>
      </c>
      <c r="H608">
        <v>0</v>
      </c>
      <c r="I608" t="s">
        <v>6454</v>
      </c>
    </row>
    <row r="609" spans="1:10">
      <c r="A609" s="30"/>
    </row>
    <row r="610" spans="1:10">
      <c r="A610" s="30" t="s">
        <v>6452</v>
      </c>
      <c r="B610" t="s">
        <v>6455</v>
      </c>
      <c r="C610">
        <v>4373.6400000000003</v>
      </c>
      <c r="D610">
        <v>0</v>
      </c>
      <c r="E610">
        <v>0</v>
      </c>
      <c r="F610">
        <v>0</v>
      </c>
      <c r="G610">
        <v>0</v>
      </c>
      <c r="H610">
        <v>0</v>
      </c>
      <c r="I610" t="s">
        <v>6445</v>
      </c>
    </row>
    <row r="611" spans="1:10">
      <c r="A611" s="30"/>
    </row>
    <row r="612" spans="1:10">
      <c r="A612" s="30" t="s">
        <v>5968</v>
      </c>
      <c r="B612" t="s">
        <v>394</v>
      </c>
      <c r="C612" t="s">
        <v>5969</v>
      </c>
      <c r="D612" t="s">
        <v>393</v>
      </c>
      <c r="E612" t="s">
        <v>5970</v>
      </c>
      <c r="F612" t="s">
        <v>5971</v>
      </c>
      <c r="G612" t="s">
        <v>5970</v>
      </c>
      <c r="H612" t="s">
        <v>394</v>
      </c>
      <c r="I612" t="s">
        <v>389</v>
      </c>
      <c r="J612" t="s">
        <v>396</v>
      </c>
    </row>
    <row r="613" spans="1:10">
      <c r="A613" s="30" t="s">
        <v>6452</v>
      </c>
      <c r="C613">
        <v>10326.24</v>
      </c>
      <c r="D613">
        <v>0</v>
      </c>
      <c r="E613">
        <v>0</v>
      </c>
      <c r="F613">
        <v>0</v>
      </c>
      <c r="G613">
        <v>0</v>
      </c>
      <c r="H613">
        <v>0</v>
      </c>
      <c r="I613" t="s">
        <v>6456</v>
      </c>
    </row>
    <row r="614" spans="1:10">
      <c r="A614" s="30"/>
    </row>
    <row r="615" spans="1:10">
      <c r="A615" s="30" t="s">
        <v>5968</v>
      </c>
      <c r="B615" t="s">
        <v>394</v>
      </c>
      <c r="C615" t="s">
        <v>5969</v>
      </c>
      <c r="D615" t="s">
        <v>393</v>
      </c>
      <c r="E615" t="s">
        <v>5970</v>
      </c>
      <c r="F615" t="s">
        <v>5971</v>
      </c>
      <c r="G615" t="s">
        <v>5970</v>
      </c>
      <c r="H615" t="s">
        <v>394</v>
      </c>
      <c r="I615" t="s">
        <v>389</v>
      </c>
      <c r="J615" t="s">
        <v>396</v>
      </c>
    </row>
    <row r="616" spans="1:10">
      <c r="A616" s="30" t="s">
        <v>6457</v>
      </c>
      <c r="B616" t="s">
        <v>394</v>
      </c>
      <c r="C616" t="s">
        <v>5969</v>
      </c>
      <c r="D616" t="s">
        <v>393</v>
      </c>
      <c r="E616" t="s">
        <v>5970</v>
      </c>
      <c r="F616" t="s">
        <v>5971</v>
      </c>
      <c r="G616" t="s">
        <v>5970</v>
      </c>
      <c r="H616" t="s">
        <v>394</v>
      </c>
      <c r="I616" t="s">
        <v>389</v>
      </c>
      <c r="J616" t="s">
        <v>396</v>
      </c>
    </row>
    <row r="617" spans="1:10">
      <c r="A617" s="30"/>
      <c r="C617">
        <v>649051.39</v>
      </c>
      <c r="D617">
        <v>246541.51</v>
      </c>
      <c r="E617">
        <v>0</v>
      </c>
      <c r="F617">
        <v>0</v>
      </c>
      <c r="G617" t="s">
        <v>6458</v>
      </c>
      <c r="H617">
        <v>8.32</v>
      </c>
      <c r="I617" t="s">
        <v>6459</v>
      </c>
    </row>
    <row r="618" spans="1:10">
      <c r="A618" s="30"/>
    </row>
    <row r="619" spans="1:10">
      <c r="A619" s="30" t="s">
        <v>5968</v>
      </c>
      <c r="B619" t="s">
        <v>394</v>
      </c>
      <c r="C619" t="s">
        <v>5969</v>
      </c>
      <c r="D619" t="s">
        <v>393</v>
      </c>
      <c r="E619" t="s">
        <v>5970</v>
      </c>
      <c r="F619" t="s">
        <v>5971</v>
      </c>
      <c r="G619" t="s">
        <v>5970</v>
      </c>
      <c r="H619" t="s">
        <v>394</v>
      </c>
      <c r="I619" t="s">
        <v>389</v>
      </c>
      <c r="J619" t="s">
        <v>396</v>
      </c>
    </row>
    <row r="620" spans="1:10">
      <c r="A620" s="30" t="s">
        <v>5968</v>
      </c>
      <c r="B620" t="s">
        <v>394</v>
      </c>
      <c r="C620" t="s">
        <v>5969</v>
      </c>
      <c r="D620" t="s">
        <v>393</v>
      </c>
      <c r="E620" t="s">
        <v>5970</v>
      </c>
      <c r="F620" t="s">
        <v>5971</v>
      </c>
      <c r="G620" t="s">
        <v>5970</v>
      </c>
      <c r="H620" t="s">
        <v>394</v>
      </c>
      <c r="I620" t="s">
        <v>389</v>
      </c>
      <c r="J620" t="s">
        <v>396</v>
      </c>
    </row>
  </sheetData>
  <pageMargins left="0.7" right="0.7" top="0.75" bottom="0.75" header="0.3" footer="0.3"/>
  <pageSetup paperSize="9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16A3-EEDB-46CB-AFFF-283179C1D131}">
  <sheetPr>
    <pageSetUpPr fitToPage="1"/>
  </sheetPr>
  <dimension ref="A1:A625"/>
  <sheetViews>
    <sheetView workbookViewId="0">
      <selection activeCell="J26" sqref="J26"/>
    </sheetView>
  </sheetViews>
  <sheetFormatPr defaultRowHeight="14.4"/>
  <sheetData>
    <row r="1" spans="1:1">
      <c r="A1" s="37"/>
    </row>
    <row r="2" spans="1:1">
      <c r="A2" s="37" t="s">
        <v>5690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5691</v>
      </c>
    </row>
    <row r="9" spans="1:1">
      <c r="A9" s="37"/>
    </row>
    <row r="10" spans="1:1">
      <c r="A10" s="37" t="s">
        <v>65</v>
      </c>
    </row>
    <row r="11" spans="1:1">
      <c r="A11" s="37" t="s">
        <v>5692</v>
      </c>
    </row>
    <row r="12" spans="1:1">
      <c r="A12" s="37"/>
    </row>
    <row r="13" spans="1:1">
      <c r="A13" s="37" t="s">
        <v>65</v>
      </c>
    </row>
    <row r="14" spans="1:1">
      <c r="A14" s="37" t="s">
        <v>5693</v>
      </c>
    </row>
    <row r="15" spans="1:1">
      <c r="A15" s="37"/>
    </row>
    <row r="16" spans="1:1">
      <c r="A16" s="37" t="s">
        <v>5694</v>
      </c>
    </row>
    <row r="17" spans="1:1">
      <c r="A17" s="37"/>
    </row>
    <row r="18" spans="1:1">
      <c r="A18" s="37" t="s">
        <v>65</v>
      </c>
    </row>
    <row r="19" spans="1:1">
      <c r="A19" s="37" t="s">
        <v>5695</v>
      </c>
    </row>
    <row r="20" spans="1:1">
      <c r="A20" s="37"/>
    </row>
    <row r="21" spans="1:1">
      <c r="A21" s="37" t="s">
        <v>65</v>
      </c>
    </row>
    <row r="22" spans="1:1">
      <c r="A22" s="37" t="s">
        <v>5696</v>
      </c>
    </row>
    <row r="23" spans="1:1">
      <c r="A23" s="37"/>
    </row>
    <row r="24" spans="1:1">
      <c r="A24" s="37" t="s">
        <v>65</v>
      </c>
    </row>
    <row r="25" spans="1:1">
      <c r="A25" s="37" t="s">
        <v>5697</v>
      </c>
    </row>
    <row r="26" spans="1:1">
      <c r="A26" s="37"/>
    </row>
    <row r="27" spans="1:1">
      <c r="A27" s="37" t="s">
        <v>65</v>
      </c>
    </row>
    <row r="28" spans="1:1">
      <c r="A28" s="37" t="s">
        <v>5698</v>
      </c>
    </row>
    <row r="29" spans="1:1">
      <c r="A29" s="37"/>
    </row>
    <row r="30" spans="1:1">
      <c r="A30" s="37" t="s">
        <v>65</v>
      </c>
    </row>
    <row r="31" spans="1:1">
      <c r="A31" s="37" t="s">
        <v>5699</v>
      </c>
    </row>
    <row r="32" spans="1:1">
      <c r="A32" s="37"/>
    </row>
    <row r="33" spans="1:1">
      <c r="A33" s="37" t="s">
        <v>65</v>
      </c>
    </row>
    <row r="34" spans="1:1">
      <c r="A34" s="37" t="s">
        <v>5700</v>
      </c>
    </row>
    <row r="35" spans="1:1">
      <c r="A35" s="37"/>
    </row>
    <row r="36" spans="1:1">
      <c r="A36" s="37" t="s">
        <v>5701</v>
      </c>
    </row>
    <row r="37" spans="1:1">
      <c r="A37" s="37"/>
    </row>
    <row r="38" spans="1:1">
      <c r="A38" s="37" t="s">
        <v>5702</v>
      </c>
    </row>
    <row r="39" spans="1:1">
      <c r="A39" s="37"/>
    </row>
    <row r="40" spans="1:1">
      <c r="A40" s="37" t="s">
        <v>5703</v>
      </c>
    </row>
    <row r="41" spans="1:1">
      <c r="A41" s="37"/>
    </row>
    <row r="42" spans="1:1">
      <c r="A42" s="37" t="s">
        <v>5704</v>
      </c>
    </row>
    <row r="43" spans="1:1">
      <c r="A43" s="37"/>
    </row>
    <row r="44" spans="1:1">
      <c r="A44" s="37" t="s">
        <v>5705</v>
      </c>
    </row>
    <row r="45" spans="1:1">
      <c r="A45" s="37"/>
    </row>
    <row r="46" spans="1:1">
      <c r="A46" s="37" t="s">
        <v>5706</v>
      </c>
    </row>
    <row r="47" spans="1:1">
      <c r="A47" s="37"/>
    </row>
    <row r="48" spans="1:1">
      <c r="A48" s="37" t="s">
        <v>5707</v>
      </c>
    </row>
    <row r="49" spans="1:1">
      <c r="A49" s="37"/>
    </row>
    <row r="50" spans="1:1">
      <c r="A50" s="37" t="s">
        <v>5708</v>
      </c>
    </row>
    <row r="51" spans="1:1">
      <c r="A51" s="37"/>
    </row>
    <row r="52" spans="1:1">
      <c r="A52" s="37" t="s">
        <v>5709</v>
      </c>
    </row>
    <row r="53" spans="1:1">
      <c r="A53" s="37"/>
    </row>
    <row r="54" spans="1:1">
      <c r="A54" s="37" t="s">
        <v>65</v>
      </c>
    </row>
    <row r="55" spans="1:1">
      <c r="A55" s="37" t="s">
        <v>5710</v>
      </c>
    </row>
    <row r="56" spans="1:1">
      <c r="A56" s="37"/>
    </row>
    <row r="57" spans="1:1">
      <c r="A57" s="37" t="s">
        <v>65</v>
      </c>
    </row>
    <row r="58" spans="1:1">
      <c r="A58" s="37" t="s">
        <v>5711</v>
      </c>
    </row>
    <row r="59" spans="1:1">
      <c r="A59" s="37"/>
    </row>
    <row r="60" spans="1:1">
      <c r="A60" s="37" t="s">
        <v>5712</v>
      </c>
    </row>
    <row r="61" spans="1:1">
      <c r="A61" s="37"/>
    </row>
    <row r="62" spans="1:1">
      <c r="A62" s="37" t="s">
        <v>5713</v>
      </c>
    </row>
    <row r="63" spans="1:1">
      <c r="A63" s="37"/>
    </row>
    <row r="64" spans="1:1">
      <c r="A64" s="37" t="s">
        <v>5714</v>
      </c>
    </row>
    <row r="65" spans="1:1">
      <c r="A65" s="37"/>
    </row>
    <row r="66" spans="1:1">
      <c r="A66" s="37" t="s">
        <v>5715</v>
      </c>
    </row>
    <row r="67" spans="1:1">
      <c r="A67" s="37"/>
    </row>
    <row r="68" spans="1:1">
      <c r="A68" s="37" t="s">
        <v>5716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65</v>
      </c>
    </row>
    <row r="76" spans="1:1">
      <c r="A76" s="37" t="s">
        <v>5717</v>
      </c>
    </row>
    <row r="77" spans="1:1">
      <c r="A77" s="37"/>
    </row>
    <row r="78" spans="1:1">
      <c r="A78" s="37" t="s">
        <v>65</v>
      </c>
    </row>
    <row r="79" spans="1:1">
      <c r="A79" s="37" t="s">
        <v>5718</v>
      </c>
    </row>
    <row r="80" spans="1:1">
      <c r="A80" s="37"/>
    </row>
    <row r="81" spans="1:1">
      <c r="A81" s="37" t="s">
        <v>5719</v>
      </c>
    </row>
    <row r="82" spans="1:1">
      <c r="A82" s="37"/>
    </row>
    <row r="83" spans="1:1">
      <c r="A83" s="37" t="s">
        <v>5720</v>
      </c>
    </row>
    <row r="84" spans="1:1">
      <c r="A84" s="37"/>
    </row>
    <row r="85" spans="1:1">
      <c r="A85" s="37" t="s">
        <v>5721</v>
      </c>
    </row>
    <row r="86" spans="1:1">
      <c r="A86" s="37"/>
    </row>
    <row r="87" spans="1:1">
      <c r="A87" s="37" t="s">
        <v>5722</v>
      </c>
    </row>
    <row r="88" spans="1:1">
      <c r="A88" s="37"/>
    </row>
    <row r="89" spans="1:1">
      <c r="A89" s="37" t="s">
        <v>5723</v>
      </c>
    </row>
    <row r="90" spans="1:1">
      <c r="A90" s="37"/>
    </row>
    <row r="91" spans="1:1">
      <c r="A91" s="37" t="s">
        <v>5724</v>
      </c>
    </row>
    <row r="92" spans="1:1">
      <c r="A92" s="37"/>
    </row>
    <row r="93" spans="1:1">
      <c r="A93" s="37" t="s">
        <v>5725</v>
      </c>
    </row>
    <row r="94" spans="1:1">
      <c r="A94" s="37"/>
    </row>
    <row r="95" spans="1:1">
      <c r="A95" s="37" t="s">
        <v>5726</v>
      </c>
    </row>
    <row r="96" spans="1:1">
      <c r="A96" s="37"/>
    </row>
    <row r="97" spans="1:1">
      <c r="A97" s="37" t="s">
        <v>5727</v>
      </c>
    </row>
    <row r="98" spans="1:1">
      <c r="A98" s="37"/>
    </row>
    <row r="99" spans="1:1">
      <c r="A99" s="37" t="s">
        <v>65</v>
      </c>
    </row>
    <row r="100" spans="1:1">
      <c r="A100" s="37" t="s">
        <v>5728</v>
      </c>
    </row>
    <row r="101" spans="1:1">
      <c r="A101" s="37"/>
    </row>
    <row r="102" spans="1:1">
      <c r="A102" s="37" t="s">
        <v>65</v>
      </c>
    </row>
    <row r="103" spans="1:1">
      <c r="A103" s="37" t="s">
        <v>5729</v>
      </c>
    </row>
    <row r="104" spans="1:1">
      <c r="A104" s="37"/>
    </row>
    <row r="105" spans="1:1">
      <c r="A105" s="37" t="s">
        <v>5730</v>
      </c>
    </row>
    <row r="106" spans="1:1">
      <c r="A106" s="37"/>
    </row>
    <row r="107" spans="1:1">
      <c r="A107" s="37" t="s">
        <v>5731</v>
      </c>
    </row>
    <row r="108" spans="1:1">
      <c r="A108" s="37"/>
    </row>
    <row r="109" spans="1:1">
      <c r="A109" s="37" t="s">
        <v>5732</v>
      </c>
    </row>
    <row r="110" spans="1:1">
      <c r="A110" s="37"/>
    </row>
    <row r="111" spans="1:1">
      <c r="A111" s="37" t="s">
        <v>5733</v>
      </c>
    </row>
    <row r="112" spans="1:1">
      <c r="A112" s="37"/>
    </row>
    <row r="113" spans="1:1">
      <c r="A113" s="37" t="s">
        <v>65</v>
      </c>
    </row>
    <row r="114" spans="1:1">
      <c r="A114" s="37" t="s">
        <v>5734</v>
      </c>
    </row>
    <row r="115" spans="1:1">
      <c r="A115" s="37"/>
    </row>
    <row r="116" spans="1:1">
      <c r="A116" s="37" t="s">
        <v>65</v>
      </c>
    </row>
    <row r="117" spans="1:1">
      <c r="A117" s="37" t="s">
        <v>5735</v>
      </c>
    </row>
    <row r="118" spans="1:1">
      <c r="A118" s="37"/>
    </row>
    <row r="119" spans="1:1">
      <c r="A119" s="37" t="s">
        <v>5736</v>
      </c>
    </row>
    <row r="120" spans="1:1">
      <c r="A120" s="37"/>
    </row>
    <row r="121" spans="1:1">
      <c r="A121" s="37" t="s">
        <v>5737</v>
      </c>
    </row>
    <row r="122" spans="1:1">
      <c r="A122" s="37"/>
    </row>
    <row r="123" spans="1:1">
      <c r="A123" s="37" t="s">
        <v>65</v>
      </c>
    </row>
    <row r="124" spans="1:1">
      <c r="A124" s="37" t="s">
        <v>5738</v>
      </c>
    </row>
    <row r="125" spans="1:1">
      <c r="A125" s="37"/>
    </row>
    <row r="126" spans="1:1">
      <c r="A126" s="37" t="s">
        <v>65</v>
      </c>
    </row>
    <row r="127" spans="1:1">
      <c r="A127" s="37" t="s">
        <v>5739</v>
      </c>
    </row>
    <row r="128" spans="1:1">
      <c r="A128" s="37"/>
    </row>
    <row r="129" spans="1:1">
      <c r="A129" s="37" t="s">
        <v>5740</v>
      </c>
    </row>
    <row r="130" spans="1:1">
      <c r="A130" s="37"/>
    </row>
    <row r="131" spans="1:1">
      <c r="A131" s="37" t="s">
        <v>5741</v>
      </c>
    </row>
    <row r="132" spans="1:1">
      <c r="A132" s="37"/>
    </row>
    <row r="133" spans="1:1">
      <c r="A133" s="37"/>
    </row>
    <row r="134" spans="1:1">
      <c r="A134" s="37" t="s">
        <v>5742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5743</v>
      </c>
    </row>
    <row r="141" spans="1:1">
      <c r="A141" s="37"/>
    </row>
    <row r="142" spans="1:1">
      <c r="A142" s="37" t="s">
        <v>5744</v>
      </c>
    </row>
    <row r="143" spans="1:1">
      <c r="A143" s="37"/>
    </row>
    <row r="144" spans="1:1">
      <c r="A144" s="37" t="s">
        <v>5745</v>
      </c>
    </row>
    <row r="145" spans="1:1">
      <c r="A145" s="37"/>
    </row>
    <row r="146" spans="1:1">
      <c r="A146" s="37" t="s">
        <v>5746</v>
      </c>
    </row>
    <row r="147" spans="1:1">
      <c r="A147" s="37"/>
    </row>
    <row r="148" spans="1:1">
      <c r="A148" s="37" t="s">
        <v>5747</v>
      </c>
    </row>
    <row r="149" spans="1:1">
      <c r="A149" s="37"/>
    </row>
    <row r="150" spans="1:1">
      <c r="A150" s="37" t="s">
        <v>5748</v>
      </c>
    </row>
    <row r="151" spans="1:1">
      <c r="A151" s="37"/>
    </row>
    <row r="152" spans="1:1">
      <c r="A152" s="37" t="s">
        <v>5749</v>
      </c>
    </row>
    <row r="153" spans="1:1">
      <c r="A153" s="37"/>
    </row>
    <row r="154" spans="1:1">
      <c r="A154" s="37" t="s">
        <v>5750</v>
      </c>
    </row>
    <row r="155" spans="1:1">
      <c r="A155" s="37"/>
    </row>
    <row r="156" spans="1:1">
      <c r="A156" s="37" t="s">
        <v>5751</v>
      </c>
    </row>
    <row r="157" spans="1:1">
      <c r="A157" s="37"/>
    </row>
    <row r="158" spans="1:1">
      <c r="A158" s="37" t="s">
        <v>5752</v>
      </c>
    </row>
    <row r="159" spans="1:1">
      <c r="A159" s="37"/>
    </row>
    <row r="160" spans="1:1">
      <c r="A160" s="37" t="s">
        <v>5753</v>
      </c>
    </row>
    <row r="161" spans="1:1">
      <c r="A161" s="37"/>
    </row>
    <row r="162" spans="1:1">
      <c r="A162" s="37" t="s">
        <v>5754</v>
      </c>
    </row>
    <row r="163" spans="1:1">
      <c r="A163" s="37"/>
    </row>
    <row r="164" spans="1:1">
      <c r="A164" s="37" t="s">
        <v>5755</v>
      </c>
    </row>
    <row r="165" spans="1:1">
      <c r="A165" s="37"/>
    </row>
    <row r="166" spans="1:1">
      <c r="A166" s="37" t="s">
        <v>5756</v>
      </c>
    </row>
    <row r="167" spans="1:1">
      <c r="A167" s="37"/>
    </row>
    <row r="168" spans="1:1">
      <c r="A168" s="37" t="s">
        <v>5757</v>
      </c>
    </row>
    <row r="169" spans="1:1">
      <c r="A169" s="37"/>
    </row>
    <row r="170" spans="1:1">
      <c r="A170" s="37" t="s">
        <v>5758</v>
      </c>
    </row>
    <row r="171" spans="1:1">
      <c r="A171" s="37"/>
    </row>
    <row r="172" spans="1:1">
      <c r="A172" s="37" t="s">
        <v>5759</v>
      </c>
    </row>
    <row r="173" spans="1:1">
      <c r="A173" s="37"/>
    </row>
    <row r="174" spans="1:1">
      <c r="A174" s="37" t="s">
        <v>5760</v>
      </c>
    </row>
    <row r="175" spans="1:1">
      <c r="A175" s="37"/>
    </row>
    <row r="176" spans="1:1">
      <c r="A176" s="37" t="s">
        <v>5761</v>
      </c>
    </row>
    <row r="177" spans="1:1">
      <c r="A177" s="37"/>
    </row>
    <row r="178" spans="1:1">
      <c r="A178" s="37" t="s">
        <v>5762</v>
      </c>
    </row>
    <row r="179" spans="1:1">
      <c r="A179" s="37"/>
    </row>
    <row r="180" spans="1:1">
      <c r="A180" s="37" t="s">
        <v>65</v>
      </c>
    </row>
    <row r="181" spans="1:1">
      <c r="A181" s="37" t="s">
        <v>5763</v>
      </c>
    </row>
    <row r="182" spans="1:1">
      <c r="A182" s="37"/>
    </row>
    <row r="183" spans="1:1">
      <c r="A183" s="37" t="s">
        <v>65</v>
      </c>
    </row>
    <row r="184" spans="1:1">
      <c r="A184" s="37" t="s">
        <v>5764</v>
      </c>
    </row>
    <row r="185" spans="1:1">
      <c r="A185" s="37"/>
    </row>
    <row r="186" spans="1:1">
      <c r="A186" s="37" t="s">
        <v>5765</v>
      </c>
    </row>
    <row r="187" spans="1:1">
      <c r="A187" s="37"/>
    </row>
    <row r="188" spans="1:1">
      <c r="A188" s="37" t="s">
        <v>5766</v>
      </c>
    </row>
    <row r="189" spans="1:1">
      <c r="A189" s="37"/>
    </row>
    <row r="190" spans="1:1">
      <c r="A190" s="37" t="s">
        <v>5767</v>
      </c>
    </row>
    <row r="191" spans="1:1">
      <c r="A191" s="37"/>
    </row>
    <row r="192" spans="1:1">
      <c r="A192" s="37" t="s">
        <v>5768</v>
      </c>
    </row>
    <row r="193" spans="1:1">
      <c r="A193" s="37"/>
    </row>
    <row r="194" spans="1:1">
      <c r="A194" s="37" t="s">
        <v>5769</v>
      </c>
    </row>
    <row r="195" spans="1:1">
      <c r="A195" s="37"/>
    </row>
    <row r="196" spans="1:1">
      <c r="A196" s="37" t="s">
        <v>5770</v>
      </c>
    </row>
    <row r="197" spans="1:1">
      <c r="A197" s="37"/>
    </row>
    <row r="198" spans="1:1">
      <c r="A198" s="37" t="s">
        <v>5771</v>
      </c>
    </row>
    <row r="199" spans="1:1">
      <c r="A199" s="37"/>
    </row>
    <row r="200" spans="1:1">
      <c r="A200" s="37" t="s">
        <v>5772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65</v>
      </c>
    </row>
    <row r="208" spans="1:1">
      <c r="A208" s="37" t="s">
        <v>5773</v>
      </c>
    </row>
    <row r="209" spans="1:1">
      <c r="A209" s="37"/>
    </row>
    <row r="210" spans="1:1">
      <c r="A210" s="37" t="s">
        <v>65</v>
      </c>
    </row>
    <row r="211" spans="1:1">
      <c r="A211" s="37" t="s">
        <v>5774</v>
      </c>
    </row>
    <row r="212" spans="1:1">
      <c r="A212" s="37"/>
    </row>
    <row r="213" spans="1:1">
      <c r="A213" s="37" t="s">
        <v>5775</v>
      </c>
    </row>
    <row r="214" spans="1:1">
      <c r="A214" s="37"/>
    </row>
    <row r="215" spans="1:1">
      <c r="A215" s="37" t="s">
        <v>5776</v>
      </c>
    </row>
    <row r="216" spans="1:1">
      <c r="A216" s="37"/>
    </row>
    <row r="217" spans="1:1">
      <c r="A217" s="37" t="s">
        <v>5777</v>
      </c>
    </row>
    <row r="218" spans="1:1">
      <c r="A218" s="37"/>
    </row>
    <row r="219" spans="1:1">
      <c r="A219" s="37" t="s">
        <v>5778</v>
      </c>
    </row>
    <row r="220" spans="1:1">
      <c r="A220" s="37"/>
    </row>
    <row r="221" spans="1:1">
      <c r="A221" s="37" t="s">
        <v>5779</v>
      </c>
    </row>
    <row r="222" spans="1:1">
      <c r="A222" s="37"/>
    </row>
    <row r="223" spans="1:1">
      <c r="A223" s="37" t="s">
        <v>5780</v>
      </c>
    </row>
    <row r="224" spans="1:1">
      <c r="A224" s="37"/>
    </row>
    <row r="225" spans="1:1">
      <c r="A225" s="37" t="s">
        <v>5781</v>
      </c>
    </row>
    <row r="226" spans="1:1">
      <c r="A226" s="37"/>
    </row>
    <row r="227" spans="1:1">
      <c r="A227" s="37" t="s">
        <v>5782</v>
      </c>
    </row>
    <row r="228" spans="1:1">
      <c r="A228" s="37"/>
    </row>
    <row r="229" spans="1:1">
      <c r="A229" s="37" t="s">
        <v>5783</v>
      </c>
    </row>
    <row r="230" spans="1:1">
      <c r="A230" s="37"/>
    </row>
    <row r="231" spans="1:1">
      <c r="A231" s="37" t="s">
        <v>5784</v>
      </c>
    </row>
    <row r="232" spans="1:1">
      <c r="A232" s="37"/>
    </row>
    <row r="233" spans="1:1">
      <c r="A233" s="37" t="s">
        <v>5785</v>
      </c>
    </row>
    <row r="234" spans="1:1">
      <c r="A234" s="37"/>
    </row>
    <row r="235" spans="1:1">
      <c r="A235" s="37" t="s">
        <v>5786</v>
      </c>
    </row>
    <row r="236" spans="1:1">
      <c r="A236" s="37"/>
    </row>
    <row r="237" spans="1:1">
      <c r="A237" s="37" t="s">
        <v>5787</v>
      </c>
    </row>
    <row r="238" spans="1:1">
      <c r="A238" s="37"/>
    </row>
    <row r="239" spans="1:1">
      <c r="A239" s="37" t="s">
        <v>5788</v>
      </c>
    </row>
    <row r="240" spans="1:1">
      <c r="A240" s="37"/>
    </row>
    <row r="241" spans="1:1">
      <c r="A241" s="37" t="s">
        <v>5789</v>
      </c>
    </row>
    <row r="242" spans="1:1">
      <c r="A242" s="37"/>
    </row>
    <row r="243" spans="1:1">
      <c r="A243" s="37" t="s">
        <v>5790</v>
      </c>
    </row>
    <row r="244" spans="1:1">
      <c r="A244" s="37"/>
    </row>
    <row r="245" spans="1:1">
      <c r="A245" s="37" t="s">
        <v>5791</v>
      </c>
    </row>
    <row r="246" spans="1:1">
      <c r="A246" s="37"/>
    </row>
    <row r="247" spans="1:1">
      <c r="A247" s="37" t="s">
        <v>5792</v>
      </c>
    </row>
    <row r="248" spans="1:1">
      <c r="A248" s="37"/>
    </row>
    <row r="249" spans="1:1">
      <c r="A249" s="37" t="s">
        <v>5793</v>
      </c>
    </row>
    <row r="250" spans="1:1">
      <c r="A250" s="37"/>
    </row>
    <row r="251" spans="1:1">
      <c r="A251" s="37" t="s">
        <v>5794</v>
      </c>
    </row>
    <row r="252" spans="1:1">
      <c r="A252" s="37"/>
    </row>
    <row r="253" spans="1:1">
      <c r="A253" s="37" t="s">
        <v>5795</v>
      </c>
    </row>
    <row r="254" spans="1:1">
      <c r="A254" s="37"/>
    </row>
    <row r="255" spans="1:1">
      <c r="A255" s="37" t="s">
        <v>5796</v>
      </c>
    </row>
    <row r="256" spans="1:1">
      <c r="A256" s="37"/>
    </row>
    <row r="257" spans="1:1">
      <c r="A257" s="37" t="s">
        <v>5797</v>
      </c>
    </row>
    <row r="258" spans="1:1">
      <c r="A258" s="37"/>
    </row>
    <row r="259" spans="1:1">
      <c r="A259" s="37" t="s">
        <v>5798</v>
      </c>
    </row>
    <row r="260" spans="1:1">
      <c r="A260" s="37"/>
    </row>
    <row r="261" spans="1:1">
      <c r="A261" s="37" t="s">
        <v>5799</v>
      </c>
    </row>
    <row r="262" spans="1:1">
      <c r="A262" s="37"/>
    </row>
    <row r="263" spans="1:1">
      <c r="A263" s="37" t="s">
        <v>5800</v>
      </c>
    </row>
    <row r="264" spans="1:1">
      <c r="A264" s="37"/>
    </row>
    <row r="265" spans="1:1">
      <c r="A265" s="37"/>
    </row>
    <row r="266" spans="1:1">
      <c r="A266" s="37" t="s">
        <v>5801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5802</v>
      </c>
    </row>
    <row r="273" spans="1:1">
      <c r="A273" s="37"/>
    </row>
    <row r="274" spans="1:1">
      <c r="A274" s="37" t="s">
        <v>65</v>
      </c>
    </row>
    <row r="275" spans="1:1">
      <c r="A275" s="37" t="s">
        <v>5803</v>
      </c>
    </row>
    <row r="276" spans="1:1">
      <c r="A276" s="37"/>
    </row>
    <row r="277" spans="1:1">
      <c r="A277" s="37" t="s">
        <v>65</v>
      </c>
    </row>
    <row r="278" spans="1:1">
      <c r="A278" s="37" t="s">
        <v>5804</v>
      </c>
    </row>
    <row r="279" spans="1:1">
      <c r="A279" s="37"/>
    </row>
    <row r="280" spans="1:1">
      <c r="A280" s="37" t="s">
        <v>65</v>
      </c>
    </row>
    <row r="281" spans="1:1">
      <c r="A281" s="37" t="s">
        <v>5805</v>
      </c>
    </row>
    <row r="282" spans="1:1">
      <c r="A282" s="37"/>
    </row>
    <row r="283" spans="1:1">
      <c r="A283" s="37" t="s">
        <v>65</v>
      </c>
    </row>
    <row r="284" spans="1:1">
      <c r="A284" s="37" t="s">
        <v>5806</v>
      </c>
    </row>
    <row r="285" spans="1:1">
      <c r="A285" s="37"/>
    </row>
    <row r="286" spans="1:1">
      <c r="A286" s="37" t="s">
        <v>5807</v>
      </c>
    </row>
    <row r="287" spans="1:1">
      <c r="A287" s="37"/>
    </row>
    <row r="288" spans="1:1">
      <c r="A288" s="37" t="s">
        <v>5808</v>
      </c>
    </row>
    <row r="289" spans="1:1">
      <c r="A289" s="37"/>
    </row>
    <row r="290" spans="1:1">
      <c r="A290" s="37" t="s">
        <v>5809</v>
      </c>
    </row>
    <row r="291" spans="1:1">
      <c r="A291" s="37"/>
    </row>
    <row r="292" spans="1:1">
      <c r="A292" s="37" t="s">
        <v>5810</v>
      </c>
    </row>
    <row r="293" spans="1:1">
      <c r="A293" s="37"/>
    </row>
    <row r="294" spans="1:1">
      <c r="A294" s="37" t="s">
        <v>5811</v>
      </c>
    </row>
    <row r="295" spans="1:1">
      <c r="A295" s="37"/>
    </row>
    <row r="296" spans="1:1">
      <c r="A296" s="37" t="s">
        <v>5812</v>
      </c>
    </row>
    <row r="297" spans="1:1">
      <c r="A297" s="37"/>
    </row>
    <row r="298" spans="1:1">
      <c r="A298" s="37" t="s">
        <v>5813</v>
      </c>
    </row>
    <row r="299" spans="1:1">
      <c r="A299" s="37"/>
    </row>
    <row r="300" spans="1:1">
      <c r="A300" s="37" t="s">
        <v>5814</v>
      </c>
    </row>
    <row r="301" spans="1:1">
      <c r="A301" s="37"/>
    </row>
    <row r="302" spans="1:1">
      <c r="A302" s="37" t="s">
        <v>5815</v>
      </c>
    </row>
    <row r="303" spans="1:1">
      <c r="A303" s="37"/>
    </row>
    <row r="304" spans="1:1">
      <c r="A304" s="37" t="s">
        <v>5816</v>
      </c>
    </row>
    <row r="305" spans="1:1">
      <c r="A305" s="37"/>
    </row>
    <row r="306" spans="1:1">
      <c r="A306" s="37" t="s">
        <v>5817</v>
      </c>
    </row>
    <row r="307" spans="1:1">
      <c r="A307" s="37"/>
    </row>
    <row r="308" spans="1:1">
      <c r="A308" s="37" t="s">
        <v>5818</v>
      </c>
    </row>
    <row r="309" spans="1:1">
      <c r="A309" s="37"/>
    </row>
    <row r="310" spans="1:1">
      <c r="A310" s="37" t="s">
        <v>5819</v>
      </c>
    </row>
    <row r="311" spans="1:1">
      <c r="A311" s="37"/>
    </row>
    <row r="312" spans="1:1">
      <c r="A312" s="37" t="s">
        <v>5820</v>
      </c>
    </row>
    <row r="313" spans="1:1">
      <c r="A313" s="37"/>
    </row>
    <row r="314" spans="1:1">
      <c r="A314" s="37" t="s">
        <v>5821</v>
      </c>
    </row>
    <row r="315" spans="1:1">
      <c r="A315" s="37"/>
    </row>
    <row r="316" spans="1:1">
      <c r="A316" s="37" t="s">
        <v>5822</v>
      </c>
    </row>
    <row r="317" spans="1:1">
      <c r="A317" s="37"/>
    </row>
    <row r="318" spans="1:1">
      <c r="A318" s="37" t="s">
        <v>5823</v>
      </c>
    </row>
    <row r="319" spans="1:1">
      <c r="A319" s="37"/>
    </row>
    <row r="320" spans="1:1">
      <c r="A320" s="37" t="s">
        <v>5824</v>
      </c>
    </row>
    <row r="321" spans="1:1">
      <c r="A321" s="37"/>
    </row>
    <row r="322" spans="1:1">
      <c r="A322" s="37" t="s">
        <v>5825</v>
      </c>
    </row>
    <row r="323" spans="1:1">
      <c r="A323" s="37"/>
    </row>
    <row r="324" spans="1:1">
      <c r="A324" s="37" t="s">
        <v>5826</v>
      </c>
    </row>
    <row r="325" spans="1:1">
      <c r="A325" s="37"/>
    </row>
    <row r="326" spans="1:1">
      <c r="A326" s="37" t="s">
        <v>5827</v>
      </c>
    </row>
    <row r="327" spans="1:1">
      <c r="A327" s="37"/>
    </row>
    <row r="328" spans="1:1">
      <c r="A328" s="37" t="s">
        <v>5828</v>
      </c>
    </row>
    <row r="329" spans="1:1">
      <c r="A329" s="37"/>
    </row>
    <row r="330" spans="1:1">
      <c r="A330" s="37" t="s">
        <v>5829</v>
      </c>
    </row>
    <row r="331" spans="1:1">
      <c r="A331" s="37"/>
    </row>
    <row r="332" spans="1:1">
      <c r="A332" s="37" t="s">
        <v>5830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5831</v>
      </c>
    </row>
    <row r="340" spans="1:1">
      <c r="A340" s="37"/>
    </row>
    <row r="341" spans="1:1">
      <c r="A341" s="37" t="s">
        <v>5832</v>
      </c>
    </row>
    <row r="342" spans="1:1">
      <c r="A342" s="37"/>
    </row>
    <row r="343" spans="1:1">
      <c r="A343" s="37" t="s">
        <v>5833</v>
      </c>
    </row>
    <row r="344" spans="1:1">
      <c r="A344" s="37"/>
    </row>
    <row r="345" spans="1:1">
      <c r="A345" s="37" t="s">
        <v>5834</v>
      </c>
    </row>
    <row r="346" spans="1:1">
      <c r="A346" s="37"/>
    </row>
    <row r="347" spans="1:1">
      <c r="A347" s="37" t="s">
        <v>65</v>
      </c>
    </row>
    <row r="348" spans="1:1">
      <c r="A348" s="37" t="s">
        <v>5835</v>
      </c>
    </row>
    <row r="349" spans="1:1">
      <c r="A349" s="37"/>
    </row>
    <row r="350" spans="1:1">
      <c r="A350" s="37" t="s">
        <v>65</v>
      </c>
    </row>
    <row r="351" spans="1:1">
      <c r="A351" s="37" t="s">
        <v>5836</v>
      </c>
    </row>
    <row r="352" spans="1:1">
      <c r="A352" s="37"/>
    </row>
    <row r="353" spans="1:1">
      <c r="A353" s="37" t="s">
        <v>5837</v>
      </c>
    </row>
    <row r="354" spans="1:1">
      <c r="A354" s="37"/>
    </row>
    <row r="355" spans="1:1">
      <c r="A355" s="37" t="s">
        <v>65</v>
      </c>
    </row>
    <row r="356" spans="1:1">
      <c r="A356" s="37" t="s">
        <v>5838</v>
      </c>
    </row>
    <row r="357" spans="1:1">
      <c r="A357" s="37"/>
    </row>
    <row r="358" spans="1:1">
      <c r="A358" s="37" t="s">
        <v>65</v>
      </c>
    </row>
    <row r="359" spans="1:1">
      <c r="A359" s="37" t="s">
        <v>5839</v>
      </c>
    </row>
    <row r="360" spans="1:1">
      <c r="A360" s="37"/>
    </row>
    <row r="361" spans="1:1">
      <c r="A361" s="37" t="s">
        <v>65</v>
      </c>
    </row>
    <row r="362" spans="1:1">
      <c r="A362" s="37" t="s">
        <v>5840</v>
      </c>
    </row>
    <row r="363" spans="1:1">
      <c r="A363" s="37"/>
    </row>
    <row r="364" spans="1:1">
      <c r="A364" s="37" t="s">
        <v>65</v>
      </c>
    </row>
    <row r="365" spans="1:1">
      <c r="A365" s="37" t="s">
        <v>5841</v>
      </c>
    </row>
    <row r="366" spans="1:1">
      <c r="A366" s="37"/>
    </row>
    <row r="367" spans="1:1">
      <c r="A367" s="37" t="s">
        <v>5842</v>
      </c>
    </row>
    <row r="368" spans="1:1">
      <c r="A368" s="37"/>
    </row>
    <row r="369" spans="1:1">
      <c r="A369" s="37" t="s">
        <v>5843</v>
      </c>
    </row>
    <row r="370" spans="1:1">
      <c r="A370" s="37"/>
    </row>
    <row r="371" spans="1:1">
      <c r="A371" s="37" t="s">
        <v>5844</v>
      </c>
    </row>
    <row r="372" spans="1:1">
      <c r="A372" s="37"/>
    </row>
    <row r="373" spans="1:1">
      <c r="A373" s="37" t="s">
        <v>65</v>
      </c>
    </row>
    <row r="374" spans="1:1">
      <c r="A374" s="37" t="s">
        <v>5845</v>
      </c>
    </row>
    <row r="375" spans="1:1">
      <c r="A375" s="37"/>
    </row>
    <row r="376" spans="1:1">
      <c r="A376" s="37" t="s">
        <v>65</v>
      </c>
    </row>
    <row r="377" spans="1:1">
      <c r="A377" s="37" t="s">
        <v>5846</v>
      </c>
    </row>
    <row r="378" spans="1:1">
      <c r="A378" s="37"/>
    </row>
    <row r="379" spans="1:1">
      <c r="A379" s="37" t="s">
        <v>65</v>
      </c>
    </row>
    <row r="380" spans="1:1">
      <c r="A380" s="37" t="s">
        <v>5847</v>
      </c>
    </row>
    <row r="381" spans="1:1">
      <c r="A381" s="37"/>
    </row>
    <row r="382" spans="1:1">
      <c r="A382" s="37" t="s">
        <v>65</v>
      </c>
    </row>
    <row r="383" spans="1:1">
      <c r="A383" s="37" t="s">
        <v>5848</v>
      </c>
    </row>
    <row r="384" spans="1:1">
      <c r="A384" s="37"/>
    </row>
    <row r="385" spans="1:1">
      <c r="A385" s="37" t="s">
        <v>65</v>
      </c>
    </row>
    <row r="386" spans="1:1">
      <c r="A386" s="37" t="s">
        <v>5849</v>
      </c>
    </row>
    <row r="387" spans="1:1">
      <c r="A387" s="37"/>
    </row>
    <row r="388" spans="1:1">
      <c r="A388" s="37" t="s">
        <v>65</v>
      </c>
    </row>
    <row r="389" spans="1:1">
      <c r="A389" s="37" t="s">
        <v>5850</v>
      </c>
    </row>
    <row r="390" spans="1:1">
      <c r="A390" s="37"/>
    </row>
    <row r="391" spans="1:1">
      <c r="A391" s="37" t="s">
        <v>65</v>
      </c>
    </row>
    <row r="392" spans="1:1">
      <c r="A392" s="37" t="s">
        <v>5851</v>
      </c>
    </row>
    <row r="393" spans="1:1">
      <c r="A393" s="37"/>
    </row>
    <row r="394" spans="1:1">
      <c r="A394" s="37" t="s">
        <v>65</v>
      </c>
    </row>
    <row r="395" spans="1:1">
      <c r="A395" s="37" t="s">
        <v>5852</v>
      </c>
    </row>
    <row r="396" spans="1:1">
      <c r="A396" s="37"/>
    </row>
    <row r="397" spans="1:1">
      <c r="A397" s="37"/>
    </row>
    <row r="398" spans="1:1">
      <c r="A398" s="37" t="s">
        <v>5853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5854</v>
      </c>
    </row>
    <row r="405" spans="1:1">
      <c r="A405" s="37"/>
    </row>
    <row r="406" spans="1:1">
      <c r="A406" s="37" t="s">
        <v>5855</v>
      </c>
    </row>
    <row r="407" spans="1:1">
      <c r="A407" s="37"/>
    </row>
    <row r="408" spans="1:1">
      <c r="A408" s="37" t="s">
        <v>65</v>
      </c>
    </row>
    <row r="409" spans="1:1">
      <c r="A409" s="37" t="s">
        <v>5856</v>
      </c>
    </row>
    <row r="410" spans="1:1">
      <c r="A410" s="37"/>
    </row>
    <row r="411" spans="1:1">
      <c r="A411" s="37" t="s">
        <v>65</v>
      </c>
    </row>
    <row r="412" spans="1:1">
      <c r="A412" s="37" t="s">
        <v>5857</v>
      </c>
    </row>
    <row r="413" spans="1:1">
      <c r="A413" s="37"/>
    </row>
    <row r="414" spans="1:1">
      <c r="A414" s="37" t="s">
        <v>5858</v>
      </c>
    </row>
    <row r="415" spans="1:1">
      <c r="A415" s="37"/>
    </row>
    <row r="416" spans="1:1">
      <c r="A416" s="37" t="s">
        <v>65</v>
      </c>
    </row>
    <row r="417" spans="1:1">
      <c r="A417" s="37" t="s">
        <v>5859</v>
      </c>
    </row>
    <row r="418" spans="1:1">
      <c r="A418" s="37"/>
    </row>
    <row r="419" spans="1:1">
      <c r="A419" s="37" t="s">
        <v>65</v>
      </c>
    </row>
    <row r="420" spans="1:1">
      <c r="A420" s="37" t="s">
        <v>5860</v>
      </c>
    </row>
    <row r="421" spans="1:1">
      <c r="A421" s="37"/>
    </row>
    <row r="422" spans="1:1">
      <c r="A422" s="37" t="s">
        <v>5861</v>
      </c>
    </row>
    <row r="423" spans="1:1">
      <c r="A423" s="37"/>
    </row>
    <row r="424" spans="1:1">
      <c r="A424" s="37" t="s">
        <v>65</v>
      </c>
    </row>
    <row r="425" spans="1:1">
      <c r="A425" s="37" t="s">
        <v>5862</v>
      </c>
    </row>
    <row r="426" spans="1:1">
      <c r="A426" s="37"/>
    </row>
    <row r="427" spans="1:1">
      <c r="A427" s="37" t="s">
        <v>65</v>
      </c>
    </row>
    <row r="428" spans="1:1">
      <c r="A428" s="37" t="s">
        <v>5863</v>
      </c>
    </row>
    <row r="429" spans="1:1">
      <c r="A429" s="37"/>
    </row>
    <row r="430" spans="1:1">
      <c r="A430" s="37" t="s">
        <v>65</v>
      </c>
    </row>
    <row r="431" spans="1:1">
      <c r="A431" s="37" t="s">
        <v>5864</v>
      </c>
    </row>
    <row r="432" spans="1:1">
      <c r="A432" s="37"/>
    </row>
    <row r="433" spans="1:1">
      <c r="A433" s="37" t="s">
        <v>65</v>
      </c>
    </row>
    <row r="434" spans="1:1">
      <c r="A434" s="37" t="s">
        <v>5865</v>
      </c>
    </row>
    <row r="435" spans="1:1">
      <c r="A435" s="37"/>
    </row>
    <row r="436" spans="1:1">
      <c r="A436" s="37" t="s">
        <v>5866</v>
      </c>
    </row>
    <row r="437" spans="1:1">
      <c r="A437" s="37"/>
    </row>
    <row r="438" spans="1:1">
      <c r="A438" s="37" t="s">
        <v>5867</v>
      </c>
    </row>
    <row r="439" spans="1:1">
      <c r="A439" s="37"/>
    </row>
    <row r="440" spans="1:1">
      <c r="A440" s="37" t="s">
        <v>65</v>
      </c>
    </row>
    <row r="441" spans="1:1">
      <c r="A441" s="37" t="s">
        <v>5868</v>
      </c>
    </row>
    <row r="442" spans="1:1">
      <c r="A442" s="37"/>
    </row>
    <row r="443" spans="1:1">
      <c r="A443" s="37" t="s">
        <v>65</v>
      </c>
    </row>
    <row r="444" spans="1:1">
      <c r="A444" s="37" t="s">
        <v>5869</v>
      </c>
    </row>
    <row r="445" spans="1:1">
      <c r="A445" s="37"/>
    </row>
    <row r="446" spans="1:1">
      <c r="A446" s="37" t="s">
        <v>5870</v>
      </c>
    </row>
    <row r="447" spans="1:1">
      <c r="A447" s="37"/>
    </row>
    <row r="448" spans="1:1">
      <c r="A448" s="37" t="s">
        <v>5871</v>
      </c>
    </row>
    <row r="449" spans="1:1">
      <c r="A449" s="37"/>
    </row>
    <row r="450" spans="1:1">
      <c r="A450" s="37" t="s">
        <v>5872</v>
      </c>
    </row>
    <row r="451" spans="1:1">
      <c r="A451" s="37"/>
    </row>
    <row r="452" spans="1:1">
      <c r="A452" s="37" t="s">
        <v>5873</v>
      </c>
    </row>
    <row r="453" spans="1:1">
      <c r="A453" s="37"/>
    </row>
    <row r="454" spans="1:1">
      <c r="A454" s="37" t="s">
        <v>5874</v>
      </c>
    </row>
    <row r="455" spans="1:1">
      <c r="A455" s="37"/>
    </row>
    <row r="456" spans="1:1">
      <c r="A456" s="37" t="s">
        <v>5875</v>
      </c>
    </row>
    <row r="457" spans="1:1">
      <c r="A457" s="37"/>
    </row>
    <row r="458" spans="1:1">
      <c r="A458" s="37" t="s">
        <v>5876</v>
      </c>
    </row>
    <row r="459" spans="1:1">
      <c r="A459" s="37"/>
    </row>
    <row r="460" spans="1:1">
      <c r="A460" s="37" t="s">
        <v>5877</v>
      </c>
    </row>
    <row r="461" spans="1:1">
      <c r="A461" s="37"/>
    </row>
    <row r="462" spans="1:1">
      <c r="A462" s="37" t="s">
        <v>5878</v>
      </c>
    </row>
    <row r="463" spans="1:1">
      <c r="A463" s="37"/>
    </row>
    <row r="464" spans="1:1">
      <c r="A464" s="37" t="s">
        <v>5879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5880</v>
      </c>
    </row>
    <row r="472" spans="1:1">
      <c r="A472" s="37"/>
    </row>
    <row r="473" spans="1:1">
      <c r="A473" s="37" t="s">
        <v>5881</v>
      </c>
    </row>
    <row r="474" spans="1:1">
      <c r="A474" s="37"/>
    </row>
    <row r="475" spans="1:1">
      <c r="A475" s="37" t="s">
        <v>5882</v>
      </c>
    </row>
    <row r="476" spans="1:1">
      <c r="A476" s="37"/>
    </row>
    <row r="477" spans="1:1">
      <c r="A477" s="37" t="s">
        <v>5883</v>
      </c>
    </row>
    <row r="478" spans="1:1">
      <c r="A478" s="37"/>
    </row>
    <row r="479" spans="1:1">
      <c r="A479" s="37" t="s">
        <v>5884</v>
      </c>
    </row>
    <row r="480" spans="1:1">
      <c r="A480" s="37"/>
    </row>
    <row r="481" spans="1:1">
      <c r="A481" s="37" t="s">
        <v>5885</v>
      </c>
    </row>
    <row r="482" spans="1:1">
      <c r="A482" s="37"/>
    </row>
    <row r="483" spans="1:1">
      <c r="A483" s="37" t="s">
        <v>5886</v>
      </c>
    </row>
    <row r="484" spans="1:1">
      <c r="A484" s="37"/>
    </row>
    <row r="485" spans="1:1">
      <c r="A485" s="37" t="s">
        <v>5887</v>
      </c>
    </row>
    <row r="486" spans="1:1">
      <c r="A486" s="37"/>
    </row>
    <row r="487" spans="1:1">
      <c r="A487" s="37" t="s">
        <v>5888</v>
      </c>
    </row>
    <row r="488" spans="1:1">
      <c r="A488" s="37"/>
    </row>
    <row r="489" spans="1:1">
      <c r="A489" s="37" t="s">
        <v>5889</v>
      </c>
    </row>
    <row r="490" spans="1:1">
      <c r="A490" s="37"/>
    </row>
    <row r="491" spans="1:1">
      <c r="A491" s="37" t="s">
        <v>5890</v>
      </c>
    </row>
    <row r="492" spans="1:1">
      <c r="A492" s="37"/>
    </row>
    <row r="493" spans="1:1">
      <c r="A493" s="37" t="s">
        <v>5891</v>
      </c>
    </row>
    <row r="494" spans="1:1">
      <c r="A494" s="37"/>
    </row>
    <row r="495" spans="1:1">
      <c r="A495" s="37" t="s">
        <v>5892</v>
      </c>
    </row>
    <row r="496" spans="1:1">
      <c r="A496" s="37"/>
    </row>
    <row r="497" spans="1:1">
      <c r="A497" s="37" t="s">
        <v>5893</v>
      </c>
    </row>
    <row r="498" spans="1:1">
      <c r="A498" s="37"/>
    </row>
    <row r="499" spans="1:1">
      <c r="A499" s="37" t="s">
        <v>5894</v>
      </c>
    </row>
    <row r="500" spans="1:1">
      <c r="A500" s="37"/>
    </row>
    <row r="501" spans="1:1">
      <c r="A501" s="37" t="s">
        <v>5895</v>
      </c>
    </row>
    <row r="502" spans="1:1">
      <c r="A502" s="37"/>
    </row>
    <row r="503" spans="1:1">
      <c r="A503" s="37" t="s">
        <v>5896</v>
      </c>
    </row>
    <row r="504" spans="1:1">
      <c r="A504" s="37"/>
    </row>
    <row r="505" spans="1:1">
      <c r="A505" s="37" t="s">
        <v>5897</v>
      </c>
    </row>
    <row r="506" spans="1:1">
      <c r="A506" s="37"/>
    </row>
    <row r="507" spans="1:1">
      <c r="A507" s="37" t="s">
        <v>5898</v>
      </c>
    </row>
    <row r="508" spans="1:1">
      <c r="A508" s="37"/>
    </row>
    <row r="509" spans="1:1">
      <c r="A509" s="37" t="s">
        <v>5899</v>
      </c>
    </row>
    <row r="510" spans="1:1">
      <c r="A510" s="37"/>
    </row>
    <row r="511" spans="1:1">
      <c r="A511" s="37" t="s">
        <v>65</v>
      </c>
    </row>
    <row r="512" spans="1:1">
      <c r="A512" s="37" t="s">
        <v>5900</v>
      </c>
    </row>
    <row r="513" spans="1:1">
      <c r="A513" s="37"/>
    </row>
    <row r="514" spans="1:1">
      <c r="A514" s="37" t="s">
        <v>65</v>
      </c>
    </row>
    <row r="515" spans="1:1">
      <c r="A515" s="37" t="s">
        <v>5901</v>
      </c>
    </row>
    <row r="516" spans="1:1">
      <c r="A516" s="37"/>
    </row>
    <row r="517" spans="1:1">
      <c r="A517" s="37" t="s">
        <v>5902</v>
      </c>
    </row>
    <row r="518" spans="1:1">
      <c r="A518" s="37"/>
    </row>
    <row r="519" spans="1:1">
      <c r="A519" s="37" t="s">
        <v>5903</v>
      </c>
    </row>
    <row r="520" spans="1:1">
      <c r="A520" s="37"/>
    </row>
    <row r="521" spans="1:1">
      <c r="A521" s="37" t="s">
        <v>5904</v>
      </c>
    </row>
    <row r="522" spans="1:1">
      <c r="A522" s="37"/>
    </row>
    <row r="523" spans="1:1">
      <c r="A523" s="37" t="s">
        <v>65</v>
      </c>
    </row>
    <row r="524" spans="1:1">
      <c r="A524" s="37" t="s">
        <v>5905</v>
      </c>
    </row>
    <row r="525" spans="1:1">
      <c r="A525" s="37"/>
    </row>
    <row r="526" spans="1:1">
      <c r="A526" s="37" t="s">
        <v>65</v>
      </c>
    </row>
    <row r="527" spans="1:1">
      <c r="A527" s="37" t="s">
        <v>5906</v>
      </c>
    </row>
    <row r="528" spans="1:1">
      <c r="A528" s="37"/>
    </row>
    <row r="529" spans="1:1">
      <c r="A529" s="37"/>
    </row>
    <row r="530" spans="1:1">
      <c r="A530" s="37" t="s">
        <v>5907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5908</v>
      </c>
    </row>
    <row r="537" spans="1:1">
      <c r="A537" s="37"/>
    </row>
    <row r="538" spans="1:1">
      <c r="A538" s="37" t="s">
        <v>5909</v>
      </c>
    </row>
    <row r="539" spans="1:1">
      <c r="A539" s="37"/>
    </row>
    <row r="540" spans="1:1">
      <c r="A540" s="37" t="s">
        <v>5910</v>
      </c>
    </row>
    <row r="541" spans="1:1">
      <c r="A541" s="37"/>
    </row>
    <row r="542" spans="1:1">
      <c r="A542" s="37" t="s">
        <v>5911</v>
      </c>
    </row>
    <row r="543" spans="1:1">
      <c r="A543" s="37"/>
    </row>
    <row r="544" spans="1:1">
      <c r="A544" s="37" t="s">
        <v>5912</v>
      </c>
    </row>
    <row r="545" spans="1:1">
      <c r="A545" s="37"/>
    </row>
    <row r="546" spans="1:1">
      <c r="A546" s="37" t="s">
        <v>5913</v>
      </c>
    </row>
    <row r="547" spans="1:1">
      <c r="A547" s="37"/>
    </row>
    <row r="548" spans="1:1">
      <c r="A548" s="37" t="s">
        <v>5914</v>
      </c>
    </row>
    <row r="549" spans="1:1">
      <c r="A549" s="37"/>
    </row>
    <row r="550" spans="1:1">
      <c r="A550" s="37" t="s">
        <v>65</v>
      </c>
    </row>
    <row r="551" spans="1:1">
      <c r="A551" s="37" t="s">
        <v>5915</v>
      </c>
    </row>
    <row r="552" spans="1:1">
      <c r="A552" s="37"/>
    </row>
    <row r="553" spans="1:1">
      <c r="A553" s="37" t="s">
        <v>65</v>
      </c>
    </row>
    <row r="554" spans="1:1">
      <c r="A554" s="37" t="s">
        <v>5916</v>
      </c>
    </row>
    <row r="555" spans="1:1">
      <c r="A555" s="37"/>
    </row>
    <row r="556" spans="1:1">
      <c r="A556" s="37" t="s">
        <v>5917</v>
      </c>
    </row>
    <row r="557" spans="1:1">
      <c r="A557" s="37"/>
    </row>
    <row r="558" spans="1:1">
      <c r="A558" s="37" t="s">
        <v>5918</v>
      </c>
    </row>
    <row r="559" spans="1:1">
      <c r="A559" s="37"/>
    </row>
    <row r="560" spans="1:1">
      <c r="A560" s="37" t="s">
        <v>5919</v>
      </c>
    </row>
    <row r="561" spans="1:1">
      <c r="A561" s="37"/>
    </row>
    <row r="562" spans="1:1">
      <c r="A562" s="37" t="s">
        <v>5920</v>
      </c>
    </row>
    <row r="563" spans="1:1">
      <c r="A563" s="37"/>
    </row>
    <row r="564" spans="1:1">
      <c r="A564" s="37" t="s">
        <v>5921</v>
      </c>
    </row>
    <row r="565" spans="1:1">
      <c r="A565" s="37"/>
    </row>
    <row r="566" spans="1:1">
      <c r="A566" s="37" t="s">
        <v>65</v>
      </c>
    </row>
    <row r="567" spans="1:1">
      <c r="A567" s="37" t="s">
        <v>5922</v>
      </c>
    </row>
    <row r="568" spans="1:1">
      <c r="A568" s="37"/>
    </row>
    <row r="569" spans="1:1">
      <c r="A569" s="37" t="s">
        <v>65</v>
      </c>
    </row>
    <row r="570" spans="1:1">
      <c r="A570" s="37" t="s">
        <v>5923</v>
      </c>
    </row>
    <row r="571" spans="1:1">
      <c r="A571" s="37"/>
    </row>
    <row r="572" spans="1:1">
      <c r="A572" s="37" t="s">
        <v>5924</v>
      </c>
    </row>
    <row r="573" spans="1:1">
      <c r="A573" s="37"/>
    </row>
    <row r="574" spans="1:1">
      <c r="A574" s="37" t="s">
        <v>5925</v>
      </c>
    </row>
    <row r="575" spans="1:1">
      <c r="A575" s="37"/>
    </row>
    <row r="576" spans="1:1">
      <c r="A576" s="37" t="s">
        <v>5926</v>
      </c>
    </row>
    <row r="577" spans="1:1">
      <c r="A577" s="37"/>
    </row>
    <row r="578" spans="1:1">
      <c r="A578" s="37" t="s">
        <v>5927</v>
      </c>
    </row>
    <row r="579" spans="1:1">
      <c r="A579" s="37"/>
    </row>
    <row r="580" spans="1:1">
      <c r="A580" s="37" t="s">
        <v>5928</v>
      </c>
    </row>
    <row r="581" spans="1:1">
      <c r="A581" s="37"/>
    </row>
    <row r="582" spans="1:1">
      <c r="A582" s="37" t="s">
        <v>5929</v>
      </c>
    </row>
    <row r="583" spans="1:1">
      <c r="A583" s="37"/>
    </row>
    <row r="584" spans="1:1">
      <c r="A584" s="37" t="s">
        <v>5930</v>
      </c>
    </row>
    <row r="585" spans="1:1">
      <c r="A585" s="37"/>
    </row>
    <row r="586" spans="1:1">
      <c r="A586" s="37" t="s">
        <v>5931</v>
      </c>
    </row>
    <row r="587" spans="1:1">
      <c r="A587" s="37"/>
    </row>
    <row r="588" spans="1:1">
      <c r="A588" s="37" t="s">
        <v>5932</v>
      </c>
    </row>
    <row r="589" spans="1:1">
      <c r="A589" s="37"/>
    </row>
    <row r="590" spans="1:1">
      <c r="A590" s="37" t="s">
        <v>5933</v>
      </c>
    </row>
    <row r="591" spans="1:1">
      <c r="A591" s="37"/>
    </row>
    <row r="592" spans="1:1">
      <c r="A592" s="37" t="s">
        <v>5934</v>
      </c>
    </row>
    <row r="593" spans="1:1">
      <c r="A593" s="37"/>
    </row>
    <row r="594" spans="1:1">
      <c r="A594" s="37" t="s">
        <v>5935</v>
      </c>
    </row>
    <row r="595" spans="1:1">
      <c r="A595" s="37"/>
    </row>
    <row r="596" spans="1:1">
      <c r="A596" s="37" t="s">
        <v>5936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/>
    </row>
    <row r="603" spans="1:1">
      <c r="A603" s="37" t="s">
        <v>5937</v>
      </c>
    </row>
    <row r="604" spans="1:1">
      <c r="A604" s="37"/>
    </row>
    <row r="605" spans="1:1">
      <c r="A605" s="37" t="s">
        <v>65</v>
      </c>
    </row>
    <row r="606" spans="1:1">
      <c r="A606" s="37" t="s">
        <v>5938</v>
      </c>
    </row>
    <row r="607" spans="1:1">
      <c r="A607" s="37"/>
    </row>
    <row r="608" spans="1:1">
      <c r="A608" s="37" t="s">
        <v>65</v>
      </c>
    </row>
    <row r="609" spans="1:1">
      <c r="A609" s="37" t="s">
        <v>5939</v>
      </c>
    </row>
    <row r="610" spans="1:1">
      <c r="A610" s="37"/>
    </row>
    <row r="611" spans="1:1">
      <c r="A611" s="37" t="s">
        <v>65</v>
      </c>
    </row>
    <row r="612" spans="1:1">
      <c r="A612" s="37" t="s">
        <v>5940</v>
      </c>
    </row>
    <row r="613" spans="1:1">
      <c r="A613" s="37"/>
    </row>
    <row r="614" spans="1:1">
      <c r="A614" s="37" t="s">
        <v>65</v>
      </c>
    </row>
    <row r="615" spans="1:1">
      <c r="A615" s="37" t="s">
        <v>5941</v>
      </c>
    </row>
    <row r="616" spans="1:1">
      <c r="A616" s="37"/>
    </row>
    <row r="617" spans="1:1">
      <c r="A617" s="37" t="s">
        <v>65</v>
      </c>
    </row>
    <row r="618" spans="1:1">
      <c r="A618" s="37" t="s">
        <v>5942</v>
      </c>
    </row>
    <row r="619" spans="1:1">
      <c r="A619" s="37"/>
    </row>
    <row r="620" spans="1:1">
      <c r="A620" s="37" t="s">
        <v>65</v>
      </c>
    </row>
    <row r="621" spans="1:1">
      <c r="A621" s="37" t="s">
        <v>326</v>
      </c>
    </row>
    <row r="622" spans="1:1">
      <c r="A622" s="37" t="s">
        <v>5943</v>
      </c>
    </row>
    <row r="623" spans="1:1">
      <c r="A623" s="37"/>
    </row>
    <row r="624" spans="1:1">
      <c r="A624" s="37" t="s">
        <v>65</v>
      </c>
    </row>
    <row r="625" spans="1:1">
      <c r="A625" s="37" t="s">
        <v>65</v>
      </c>
    </row>
  </sheetData>
  <pageMargins left="0.7" right="0.7" top="0.75" bottom="0.75" header="0.3" footer="0.3"/>
  <pageSetup paperSize="9" scale="77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5C34-A230-4795-83A6-DB449D64F02A}">
  <dimension ref="A1:A22"/>
  <sheetViews>
    <sheetView workbookViewId="0">
      <selection activeCell="J26" sqref="J26"/>
    </sheetView>
  </sheetViews>
  <sheetFormatPr defaultRowHeight="14.4"/>
  <sheetData>
    <row r="1" spans="1:1">
      <c r="A1" s="37"/>
    </row>
    <row r="2" spans="1:1">
      <c r="A2" s="37" t="s">
        <v>5944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5945</v>
      </c>
    </row>
    <row r="9" spans="1:1">
      <c r="A9" s="37"/>
    </row>
    <row r="10" spans="1:1">
      <c r="A10" s="37" t="s">
        <v>5946</v>
      </c>
    </row>
    <row r="11" spans="1:1">
      <c r="A11" s="37"/>
    </row>
    <row r="12" spans="1:1">
      <c r="A12" s="37" t="s">
        <v>5947</v>
      </c>
    </row>
    <row r="13" spans="1:1">
      <c r="A13" s="37"/>
    </row>
    <row r="14" spans="1:1">
      <c r="A14" s="37" t="s">
        <v>65</v>
      </c>
    </row>
    <row r="15" spans="1:1">
      <c r="A15" s="37" t="s">
        <v>5948</v>
      </c>
    </row>
    <row r="16" spans="1:1">
      <c r="A16" s="37"/>
    </row>
    <row r="17" spans="1:1">
      <c r="A17" s="37" t="s">
        <v>65</v>
      </c>
    </row>
    <row r="18" spans="1:1">
      <c r="A18" s="37" t="s">
        <v>326</v>
      </c>
    </row>
    <row r="19" spans="1:1">
      <c r="A19" s="37" t="s">
        <v>5949</v>
      </c>
    </row>
    <row r="20" spans="1:1">
      <c r="A20" s="37"/>
    </row>
    <row r="21" spans="1:1">
      <c r="A21" s="37" t="s">
        <v>65</v>
      </c>
    </row>
    <row r="22" spans="1:1">
      <c r="A22" s="37" t="s">
        <v>65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0AC8-01D3-4CA7-ADD9-BF1021A2198F}">
  <dimension ref="A1:A22"/>
  <sheetViews>
    <sheetView workbookViewId="0">
      <selection sqref="A1:A619"/>
    </sheetView>
  </sheetViews>
  <sheetFormatPr defaultRowHeight="14.4"/>
  <sheetData>
    <row r="1" spans="1:1">
      <c r="A1" s="37"/>
    </row>
    <row r="2" spans="1:1">
      <c r="A2" s="37" t="s">
        <v>5446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5447</v>
      </c>
    </row>
    <row r="9" spans="1:1">
      <c r="A9" s="37"/>
    </row>
    <row r="10" spans="1:1">
      <c r="A10" s="37" t="s">
        <v>5448</v>
      </c>
    </row>
    <row r="11" spans="1:1">
      <c r="A11" s="37"/>
    </row>
    <row r="12" spans="1:1">
      <c r="A12" s="37" t="s">
        <v>5449</v>
      </c>
    </row>
    <row r="13" spans="1:1">
      <c r="A13" s="37"/>
    </row>
    <row r="14" spans="1:1">
      <c r="A14" s="37" t="s">
        <v>65</v>
      </c>
    </row>
    <row r="15" spans="1:1">
      <c r="A15" s="37" t="s">
        <v>5450</v>
      </c>
    </row>
    <row r="16" spans="1:1">
      <c r="A16" s="37"/>
    </row>
    <row r="17" spans="1:1">
      <c r="A17" s="37" t="s">
        <v>65</v>
      </c>
    </row>
    <row r="18" spans="1:1">
      <c r="A18" s="37" t="s">
        <v>326</v>
      </c>
    </row>
    <row r="19" spans="1:1">
      <c r="A19" s="37" t="s">
        <v>5451</v>
      </c>
    </row>
    <row r="20" spans="1:1">
      <c r="A20" s="37"/>
    </row>
    <row r="21" spans="1:1">
      <c r="A21" s="37" t="s">
        <v>65</v>
      </c>
    </row>
    <row r="22" spans="1:1">
      <c r="A22" s="37" t="s">
        <v>65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EF3C-2641-4E56-A8CD-D3EE6B7032D2}">
  <dimension ref="A1:A619"/>
  <sheetViews>
    <sheetView topLeftCell="A491" workbookViewId="0">
      <selection sqref="A1:A619"/>
    </sheetView>
  </sheetViews>
  <sheetFormatPr defaultRowHeight="14.4"/>
  <sheetData>
    <row r="1" spans="1:1">
      <c r="A1" s="37" t="s">
        <v>5452</v>
      </c>
    </row>
    <row r="2" spans="1:1">
      <c r="A2" s="37" t="s">
        <v>5453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5454</v>
      </c>
    </row>
    <row r="9" spans="1:1">
      <c r="A9" s="37"/>
    </row>
    <row r="10" spans="1:1">
      <c r="A10" s="37" t="s">
        <v>65</v>
      </c>
    </row>
    <row r="11" spans="1:1">
      <c r="A11" s="37" t="s">
        <v>5455</v>
      </c>
    </row>
    <row r="12" spans="1:1">
      <c r="A12" s="37"/>
    </row>
    <row r="13" spans="1:1">
      <c r="A13" s="37" t="s">
        <v>65</v>
      </c>
    </row>
    <row r="14" spans="1:1">
      <c r="A14" s="37" t="s">
        <v>5456</v>
      </c>
    </row>
    <row r="15" spans="1:1">
      <c r="A15" s="37"/>
    </row>
    <row r="16" spans="1:1">
      <c r="A16" s="37" t="s">
        <v>5457</v>
      </c>
    </row>
    <row r="17" spans="1:1">
      <c r="A17" s="37"/>
    </row>
    <row r="18" spans="1:1">
      <c r="A18" s="37" t="s">
        <v>65</v>
      </c>
    </row>
    <row r="19" spans="1:1">
      <c r="A19" s="37" t="s">
        <v>5458</v>
      </c>
    </row>
    <row r="20" spans="1:1">
      <c r="A20" s="37"/>
    </row>
    <row r="21" spans="1:1">
      <c r="A21" s="37" t="s">
        <v>65</v>
      </c>
    </row>
    <row r="22" spans="1:1">
      <c r="A22" s="37" t="s">
        <v>5459</v>
      </c>
    </row>
    <row r="23" spans="1:1">
      <c r="A23" s="37"/>
    </row>
    <row r="24" spans="1:1">
      <c r="A24" s="37" t="s">
        <v>5460</v>
      </c>
    </row>
    <row r="25" spans="1:1">
      <c r="A25" s="37"/>
    </row>
    <row r="26" spans="1:1">
      <c r="A26" s="37" t="s">
        <v>5461</v>
      </c>
    </row>
    <row r="27" spans="1:1">
      <c r="A27" s="37"/>
    </row>
    <row r="28" spans="1:1">
      <c r="A28" s="37" t="s">
        <v>65</v>
      </c>
    </row>
    <row r="29" spans="1:1">
      <c r="A29" s="37" t="s">
        <v>5462</v>
      </c>
    </row>
    <row r="30" spans="1:1">
      <c r="A30" s="37"/>
    </row>
    <row r="31" spans="1:1">
      <c r="A31" s="37" t="s">
        <v>65</v>
      </c>
    </row>
    <row r="32" spans="1:1">
      <c r="A32" s="37" t="s">
        <v>5463</v>
      </c>
    </row>
    <row r="33" spans="1:1">
      <c r="A33" s="37"/>
    </row>
    <row r="34" spans="1:1">
      <c r="A34" s="37" t="s">
        <v>5464</v>
      </c>
    </row>
    <row r="35" spans="1:1">
      <c r="A35" s="37"/>
    </row>
    <row r="36" spans="1:1">
      <c r="A36" s="37" t="s">
        <v>5465</v>
      </c>
    </row>
    <row r="37" spans="1:1">
      <c r="A37" s="37"/>
    </row>
    <row r="38" spans="1:1">
      <c r="A38" s="37" t="s">
        <v>5466</v>
      </c>
    </row>
    <row r="39" spans="1:1">
      <c r="A39" s="37"/>
    </row>
    <row r="40" spans="1:1">
      <c r="A40" s="37" t="s">
        <v>5467</v>
      </c>
    </row>
    <row r="41" spans="1:1">
      <c r="A41" s="37"/>
    </row>
    <row r="42" spans="1:1">
      <c r="A42" s="37" t="s">
        <v>5468</v>
      </c>
    </row>
    <row r="43" spans="1:1">
      <c r="A43" s="37"/>
    </row>
    <row r="44" spans="1:1">
      <c r="A44" s="37" t="s">
        <v>5469</v>
      </c>
    </row>
    <row r="45" spans="1:1">
      <c r="A45" s="37"/>
    </row>
    <row r="46" spans="1:1">
      <c r="A46" s="37" t="s">
        <v>5470</v>
      </c>
    </row>
    <row r="47" spans="1:1">
      <c r="A47" s="37"/>
    </row>
    <row r="48" spans="1:1">
      <c r="A48" s="37" t="s">
        <v>5471</v>
      </c>
    </row>
    <row r="49" spans="1:1">
      <c r="A49" s="37"/>
    </row>
    <row r="50" spans="1:1">
      <c r="A50" s="37" t="s">
        <v>65</v>
      </c>
    </row>
    <row r="51" spans="1:1">
      <c r="A51" s="37" t="s">
        <v>5472</v>
      </c>
    </row>
    <row r="52" spans="1:1">
      <c r="A52" s="37"/>
    </row>
    <row r="53" spans="1:1">
      <c r="A53" s="37" t="s">
        <v>65</v>
      </c>
    </row>
    <row r="54" spans="1:1">
      <c r="A54" s="37" t="s">
        <v>5473</v>
      </c>
    </row>
    <row r="55" spans="1:1">
      <c r="A55" s="37"/>
    </row>
    <row r="56" spans="1:1">
      <c r="A56" s="37" t="s">
        <v>5474</v>
      </c>
    </row>
    <row r="57" spans="1:1">
      <c r="A57" s="37"/>
    </row>
    <row r="58" spans="1:1">
      <c r="A58" s="37" t="s">
        <v>5475</v>
      </c>
    </row>
    <row r="59" spans="1:1">
      <c r="A59" s="37"/>
    </row>
    <row r="60" spans="1:1">
      <c r="A60" s="37" t="s">
        <v>65</v>
      </c>
    </row>
    <row r="61" spans="1:1">
      <c r="A61" s="37" t="s">
        <v>5476</v>
      </c>
    </row>
    <row r="62" spans="1:1">
      <c r="A62" s="37"/>
    </row>
    <row r="63" spans="1:1">
      <c r="A63" s="37" t="s">
        <v>65</v>
      </c>
    </row>
    <row r="64" spans="1:1">
      <c r="A64" s="37" t="s">
        <v>5477</v>
      </c>
    </row>
    <row r="65" spans="1:1">
      <c r="A65" s="37"/>
    </row>
    <row r="66" spans="1:1">
      <c r="A66" s="37" t="s">
        <v>5478</v>
      </c>
    </row>
    <row r="67" spans="1:1">
      <c r="A67" s="37"/>
    </row>
    <row r="68" spans="1:1">
      <c r="A68" s="37" t="s">
        <v>5479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5480</v>
      </c>
    </row>
    <row r="76" spans="1:1">
      <c r="A76" s="37"/>
    </row>
    <row r="77" spans="1:1">
      <c r="A77" s="37" t="s">
        <v>5481</v>
      </c>
    </row>
    <row r="78" spans="1:1">
      <c r="A78" s="37"/>
    </row>
    <row r="79" spans="1:1">
      <c r="A79" s="37" t="s">
        <v>5482</v>
      </c>
    </row>
    <row r="80" spans="1:1">
      <c r="A80" s="37"/>
    </row>
    <row r="81" spans="1:1">
      <c r="A81" s="37" t="s">
        <v>5483</v>
      </c>
    </row>
    <row r="82" spans="1:1">
      <c r="A82" s="37"/>
    </row>
    <row r="83" spans="1:1">
      <c r="A83" s="37" t="s">
        <v>5484</v>
      </c>
    </row>
    <row r="84" spans="1:1">
      <c r="A84" s="37"/>
    </row>
    <row r="85" spans="1:1">
      <c r="A85" s="37" t="s">
        <v>5485</v>
      </c>
    </row>
    <row r="86" spans="1:1">
      <c r="A86" s="37"/>
    </row>
    <row r="87" spans="1:1">
      <c r="A87" s="37" t="s">
        <v>5486</v>
      </c>
    </row>
    <row r="88" spans="1:1">
      <c r="A88" s="37"/>
    </row>
    <row r="89" spans="1:1">
      <c r="A89" s="37" t="s">
        <v>65</v>
      </c>
    </row>
    <row r="90" spans="1:1">
      <c r="A90" s="37" t="s">
        <v>5487</v>
      </c>
    </row>
    <row r="91" spans="1:1">
      <c r="A91" s="37"/>
    </row>
    <row r="92" spans="1:1">
      <c r="A92" s="37" t="s">
        <v>65</v>
      </c>
    </row>
    <row r="93" spans="1:1">
      <c r="A93" s="37" t="s">
        <v>3917</v>
      </c>
    </row>
    <row r="94" spans="1:1">
      <c r="A94" s="37"/>
    </row>
    <row r="95" spans="1:1">
      <c r="A95" s="37" t="s">
        <v>5488</v>
      </c>
    </row>
    <row r="96" spans="1:1">
      <c r="A96" s="37"/>
    </row>
    <row r="97" spans="1:1">
      <c r="A97" s="37" t="s">
        <v>5489</v>
      </c>
    </row>
    <row r="98" spans="1:1">
      <c r="A98" s="37"/>
    </row>
    <row r="99" spans="1:1">
      <c r="A99" s="37" t="s">
        <v>65</v>
      </c>
    </row>
    <row r="100" spans="1:1">
      <c r="A100" s="37" t="s">
        <v>5490</v>
      </c>
    </row>
    <row r="101" spans="1:1">
      <c r="A101" s="37"/>
    </row>
    <row r="102" spans="1:1">
      <c r="A102" s="37" t="s">
        <v>65</v>
      </c>
    </row>
    <row r="103" spans="1:1">
      <c r="A103" s="37" t="s">
        <v>5491</v>
      </c>
    </row>
    <row r="104" spans="1:1">
      <c r="A104" s="37"/>
    </row>
    <row r="105" spans="1:1">
      <c r="A105" s="37" t="s">
        <v>65</v>
      </c>
    </row>
    <row r="106" spans="1:1">
      <c r="A106" s="37" t="s">
        <v>5492</v>
      </c>
    </row>
    <row r="107" spans="1:1">
      <c r="A107" s="37"/>
    </row>
    <row r="108" spans="1:1">
      <c r="A108" s="37" t="s">
        <v>65</v>
      </c>
    </row>
    <row r="109" spans="1:1">
      <c r="A109" s="37" t="s">
        <v>5493</v>
      </c>
    </row>
    <row r="110" spans="1:1">
      <c r="A110" s="37"/>
    </row>
    <row r="111" spans="1:1">
      <c r="A111" s="37" t="s">
        <v>3427</v>
      </c>
    </row>
    <row r="112" spans="1:1">
      <c r="A112" s="37"/>
    </row>
    <row r="113" spans="1:1">
      <c r="A113" s="37" t="s">
        <v>5494</v>
      </c>
    </row>
    <row r="114" spans="1:1">
      <c r="A114" s="37"/>
    </row>
    <row r="115" spans="1:1">
      <c r="A115" s="37" t="s">
        <v>5495</v>
      </c>
    </row>
    <row r="116" spans="1:1">
      <c r="A116" s="37"/>
    </row>
    <row r="117" spans="1:1">
      <c r="A117" s="37" t="s">
        <v>65</v>
      </c>
    </row>
    <row r="118" spans="1:1">
      <c r="A118" s="37" t="s">
        <v>5496</v>
      </c>
    </row>
    <row r="119" spans="1:1">
      <c r="A119" s="37"/>
    </row>
    <row r="120" spans="1:1">
      <c r="A120" s="37" t="s">
        <v>65</v>
      </c>
    </row>
    <row r="121" spans="1:1">
      <c r="A121" s="37" t="s">
        <v>5497</v>
      </c>
    </row>
    <row r="122" spans="1:1">
      <c r="A122" s="37"/>
    </row>
    <row r="123" spans="1:1">
      <c r="A123" s="37" t="s">
        <v>5498</v>
      </c>
    </row>
    <row r="124" spans="1:1">
      <c r="A124" s="37"/>
    </row>
    <row r="125" spans="1:1">
      <c r="A125" s="37" t="s">
        <v>5499</v>
      </c>
    </row>
    <row r="126" spans="1:1">
      <c r="A126" s="37"/>
    </row>
    <row r="127" spans="1:1">
      <c r="A127" s="37" t="s">
        <v>5500</v>
      </c>
    </row>
    <row r="128" spans="1:1">
      <c r="A128" s="37"/>
    </row>
    <row r="129" spans="1:1">
      <c r="A129" s="37" t="s">
        <v>5501</v>
      </c>
    </row>
    <row r="130" spans="1:1">
      <c r="A130" s="37"/>
    </row>
    <row r="131" spans="1:1">
      <c r="A131" s="37" t="s">
        <v>5502</v>
      </c>
    </row>
    <row r="132" spans="1:1">
      <c r="A132" s="37"/>
    </row>
    <row r="133" spans="1:1">
      <c r="A133" s="37"/>
    </row>
    <row r="134" spans="1:1">
      <c r="A134" s="37" t="s">
        <v>5503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5504</v>
      </c>
    </row>
    <row r="141" spans="1:1">
      <c r="A141" s="37"/>
    </row>
    <row r="142" spans="1:1">
      <c r="A142" s="37" t="s">
        <v>5505</v>
      </c>
    </row>
    <row r="143" spans="1:1">
      <c r="A143" s="37"/>
    </row>
    <row r="144" spans="1:1">
      <c r="A144" s="37" t="s">
        <v>4422</v>
      </c>
    </row>
    <row r="145" spans="1:1">
      <c r="A145" s="37"/>
    </row>
    <row r="146" spans="1:1">
      <c r="A146" s="37" t="s">
        <v>5506</v>
      </c>
    </row>
    <row r="147" spans="1:1">
      <c r="A147" s="37"/>
    </row>
    <row r="148" spans="1:1">
      <c r="A148" s="37" t="s">
        <v>5507</v>
      </c>
    </row>
    <row r="149" spans="1:1">
      <c r="A149" s="37"/>
    </row>
    <row r="150" spans="1:1">
      <c r="A150" s="37" t="s">
        <v>5508</v>
      </c>
    </row>
    <row r="151" spans="1:1">
      <c r="A151" s="37"/>
    </row>
    <row r="152" spans="1:1">
      <c r="A152" s="37" t="s">
        <v>5509</v>
      </c>
    </row>
    <row r="153" spans="1:1">
      <c r="A153" s="37"/>
    </row>
    <row r="154" spans="1:1">
      <c r="A154" s="37" t="s">
        <v>5510</v>
      </c>
    </row>
    <row r="155" spans="1:1">
      <c r="A155" s="37"/>
    </row>
    <row r="156" spans="1:1">
      <c r="A156" s="37" t="s">
        <v>5511</v>
      </c>
    </row>
    <row r="157" spans="1:1">
      <c r="A157" s="37"/>
    </row>
    <row r="158" spans="1:1">
      <c r="A158" s="37" t="s">
        <v>5512</v>
      </c>
    </row>
    <row r="159" spans="1:1">
      <c r="A159" s="37"/>
    </row>
    <row r="160" spans="1:1">
      <c r="A160" s="37" t="s">
        <v>5513</v>
      </c>
    </row>
    <row r="161" spans="1:1">
      <c r="A161" s="37"/>
    </row>
    <row r="162" spans="1:1">
      <c r="A162" s="37" t="s">
        <v>5514</v>
      </c>
    </row>
    <row r="163" spans="1:1">
      <c r="A163" s="37"/>
    </row>
    <row r="164" spans="1:1">
      <c r="A164" s="37" t="s">
        <v>5515</v>
      </c>
    </row>
    <row r="165" spans="1:1">
      <c r="A165" s="37"/>
    </row>
    <row r="166" spans="1:1">
      <c r="A166" s="37" t="s">
        <v>5516</v>
      </c>
    </row>
    <row r="167" spans="1:1">
      <c r="A167" s="37"/>
    </row>
    <row r="168" spans="1:1">
      <c r="A168" s="37" t="s">
        <v>5517</v>
      </c>
    </row>
    <row r="169" spans="1:1">
      <c r="A169" s="37"/>
    </row>
    <row r="170" spans="1:1">
      <c r="A170" s="37" t="s">
        <v>5518</v>
      </c>
    </row>
    <row r="171" spans="1:1">
      <c r="A171" s="37"/>
    </row>
    <row r="172" spans="1:1">
      <c r="A172" s="37" t="s">
        <v>5075</v>
      </c>
    </row>
    <row r="173" spans="1:1">
      <c r="A173" s="37"/>
    </row>
    <row r="174" spans="1:1">
      <c r="A174" s="37" t="s">
        <v>65</v>
      </c>
    </row>
    <row r="175" spans="1:1">
      <c r="A175" s="37" t="s">
        <v>5519</v>
      </c>
    </row>
    <row r="176" spans="1:1">
      <c r="A176" s="37"/>
    </row>
    <row r="177" spans="1:1">
      <c r="A177" s="37" t="s">
        <v>65</v>
      </c>
    </row>
    <row r="178" spans="1:1">
      <c r="A178" s="37" t="s">
        <v>5520</v>
      </c>
    </row>
    <row r="179" spans="1:1">
      <c r="A179" s="37"/>
    </row>
    <row r="180" spans="1:1">
      <c r="A180" s="37" t="s">
        <v>5521</v>
      </c>
    </row>
    <row r="181" spans="1:1">
      <c r="A181" s="37"/>
    </row>
    <row r="182" spans="1:1">
      <c r="A182" s="37" t="s">
        <v>5522</v>
      </c>
    </row>
    <row r="183" spans="1:1">
      <c r="A183" s="37"/>
    </row>
    <row r="184" spans="1:1">
      <c r="A184" s="37" t="s">
        <v>5523</v>
      </c>
    </row>
    <row r="185" spans="1:1">
      <c r="A185" s="37"/>
    </row>
    <row r="186" spans="1:1">
      <c r="A186" s="37" t="s">
        <v>5524</v>
      </c>
    </row>
    <row r="187" spans="1:1">
      <c r="A187" s="37"/>
    </row>
    <row r="188" spans="1:1">
      <c r="A188" s="37" t="s">
        <v>5525</v>
      </c>
    </row>
    <row r="189" spans="1:1">
      <c r="A189" s="37"/>
    </row>
    <row r="190" spans="1:1">
      <c r="A190" s="37" t="s">
        <v>5526</v>
      </c>
    </row>
    <row r="191" spans="1:1">
      <c r="A191" s="37"/>
    </row>
    <row r="192" spans="1:1">
      <c r="A192" s="37" t="s">
        <v>3722</v>
      </c>
    </row>
    <row r="193" spans="1:1">
      <c r="A193" s="37"/>
    </row>
    <row r="194" spans="1:1">
      <c r="A194" s="37" t="s">
        <v>65</v>
      </c>
    </row>
    <row r="195" spans="1:1">
      <c r="A195" s="37" t="s">
        <v>5527</v>
      </c>
    </row>
    <row r="196" spans="1:1">
      <c r="A196" s="37"/>
    </row>
    <row r="197" spans="1:1">
      <c r="A197" s="37" t="s">
        <v>65</v>
      </c>
    </row>
    <row r="198" spans="1:1">
      <c r="A198" s="37" t="s">
        <v>5528</v>
      </c>
    </row>
    <row r="199" spans="1:1">
      <c r="A199" s="37"/>
    </row>
    <row r="200" spans="1:1">
      <c r="A200" s="37" t="s">
        <v>5529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5530</v>
      </c>
    </row>
    <row r="208" spans="1:1">
      <c r="A208" s="37"/>
    </row>
    <row r="209" spans="1:1">
      <c r="A209" s="37" t="s">
        <v>5531</v>
      </c>
    </row>
    <row r="210" spans="1:1">
      <c r="A210" s="37"/>
    </row>
    <row r="211" spans="1:1">
      <c r="A211" s="37" t="s">
        <v>5532</v>
      </c>
    </row>
    <row r="212" spans="1:1">
      <c r="A212" s="37"/>
    </row>
    <row r="213" spans="1:1">
      <c r="A213" s="37" t="s">
        <v>5533</v>
      </c>
    </row>
    <row r="214" spans="1:1">
      <c r="A214" s="37"/>
    </row>
    <row r="215" spans="1:1">
      <c r="A215" s="37" t="s">
        <v>5534</v>
      </c>
    </row>
    <row r="216" spans="1:1">
      <c r="A216" s="37"/>
    </row>
    <row r="217" spans="1:1">
      <c r="A217" s="37" t="s">
        <v>5535</v>
      </c>
    </row>
    <row r="218" spans="1:1">
      <c r="A218" s="37"/>
    </row>
    <row r="219" spans="1:1">
      <c r="A219" s="37" t="s">
        <v>5536</v>
      </c>
    </row>
    <row r="220" spans="1:1">
      <c r="A220" s="37"/>
    </row>
    <row r="221" spans="1:1">
      <c r="A221" s="37" t="s">
        <v>5537</v>
      </c>
    </row>
    <row r="222" spans="1:1">
      <c r="A222" s="37"/>
    </row>
    <row r="223" spans="1:1">
      <c r="A223" s="37" t="s">
        <v>5538</v>
      </c>
    </row>
    <row r="224" spans="1:1">
      <c r="A224" s="37"/>
    </row>
    <row r="225" spans="1:1">
      <c r="A225" s="37" t="s">
        <v>5539</v>
      </c>
    </row>
    <row r="226" spans="1:1">
      <c r="A226" s="37"/>
    </row>
    <row r="227" spans="1:1">
      <c r="A227" s="37" t="s">
        <v>5540</v>
      </c>
    </row>
    <row r="228" spans="1:1">
      <c r="A228" s="37"/>
    </row>
    <row r="229" spans="1:1">
      <c r="A229" s="37" t="s">
        <v>5541</v>
      </c>
    </row>
    <row r="230" spans="1:1">
      <c r="A230" s="37"/>
    </row>
    <row r="231" spans="1:1">
      <c r="A231" s="37" t="s">
        <v>5542</v>
      </c>
    </row>
    <row r="232" spans="1:1">
      <c r="A232" s="37"/>
    </row>
    <row r="233" spans="1:1">
      <c r="A233" s="37" t="s">
        <v>5543</v>
      </c>
    </row>
    <row r="234" spans="1:1">
      <c r="A234" s="37"/>
    </row>
    <row r="235" spans="1:1">
      <c r="A235" s="37" t="s">
        <v>5544</v>
      </c>
    </row>
    <row r="236" spans="1:1">
      <c r="A236" s="37"/>
    </row>
    <row r="237" spans="1:1">
      <c r="A237" s="37" t="s">
        <v>5545</v>
      </c>
    </row>
    <row r="238" spans="1:1">
      <c r="A238" s="37"/>
    </row>
    <row r="239" spans="1:1">
      <c r="A239" s="37" t="s">
        <v>5546</v>
      </c>
    </row>
    <row r="240" spans="1:1">
      <c r="A240" s="37"/>
    </row>
    <row r="241" spans="1:1">
      <c r="A241" s="37" t="s">
        <v>5547</v>
      </c>
    </row>
    <row r="242" spans="1:1">
      <c r="A242" s="37"/>
    </row>
    <row r="243" spans="1:1">
      <c r="A243" s="37" t="s">
        <v>5548</v>
      </c>
    </row>
    <row r="244" spans="1:1">
      <c r="A244" s="37"/>
    </row>
    <row r="245" spans="1:1">
      <c r="A245" s="37" t="s">
        <v>5549</v>
      </c>
    </row>
    <row r="246" spans="1:1">
      <c r="A246" s="37"/>
    </row>
    <row r="247" spans="1:1">
      <c r="A247" s="37" t="s">
        <v>5550</v>
      </c>
    </row>
    <row r="248" spans="1:1">
      <c r="A248" s="37"/>
    </row>
    <row r="249" spans="1:1">
      <c r="A249" s="37" t="s">
        <v>65</v>
      </c>
    </row>
    <row r="250" spans="1:1">
      <c r="A250" s="37" t="s">
        <v>5551</v>
      </c>
    </row>
    <row r="251" spans="1:1">
      <c r="A251" s="37"/>
    </row>
    <row r="252" spans="1:1">
      <c r="A252" s="37" t="s">
        <v>65</v>
      </c>
    </row>
    <row r="253" spans="1:1">
      <c r="A253" s="37" t="s">
        <v>5552</v>
      </c>
    </row>
    <row r="254" spans="1:1">
      <c r="A254" s="37"/>
    </row>
    <row r="255" spans="1:1">
      <c r="A255" s="37" t="s">
        <v>65</v>
      </c>
    </row>
    <row r="256" spans="1:1">
      <c r="A256" s="37" t="s">
        <v>5553</v>
      </c>
    </row>
    <row r="257" spans="1:1">
      <c r="A257" s="37"/>
    </row>
    <row r="258" spans="1:1">
      <c r="A258" s="37" t="s">
        <v>65</v>
      </c>
    </row>
    <row r="259" spans="1:1">
      <c r="A259" s="37" t="s">
        <v>5554</v>
      </c>
    </row>
    <row r="260" spans="1:1">
      <c r="A260" s="37"/>
    </row>
    <row r="261" spans="1:1">
      <c r="A261" s="37" t="s">
        <v>5555</v>
      </c>
    </row>
    <row r="262" spans="1:1">
      <c r="A262" s="37"/>
    </row>
    <row r="263" spans="1:1">
      <c r="A263" s="37" t="s">
        <v>5556</v>
      </c>
    </row>
    <row r="264" spans="1:1">
      <c r="A264" s="37"/>
    </row>
    <row r="265" spans="1:1">
      <c r="A265" s="37"/>
    </row>
    <row r="266" spans="1:1">
      <c r="A266" s="37" t="s">
        <v>5557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5558</v>
      </c>
    </row>
    <row r="273" spans="1:1">
      <c r="A273" s="37"/>
    </row>
    <row r="274" spans="1:1">
      <c r="A274" s="37" t="s">
        <v>5559</v>
      </c>
    </row>
    <row r="275" spans="1:1">
      <c r="A275" s="37"/>
    </row>
    <row r="276" spans="1:1">
      <c r="A276" s="37" t="s">
        <v>5560</v>
      </c>
    </row>
    <row r="277" spans="1:1">
      <c r="A277" s="37"/>
    </row>
    <row r="278" spans="1:1">
      <c r="A278" s="37" t="s">
        <v>5561</v>
      </c>
    </row>
    <row r="279" spans="1:1">
      <c r="A279" s="37"/>
    </row>
    <row r="280" spans="1:1">
      <c r="A280" s="37" t="s">
        <v>5562</v>
      </c>
    </row>
    <row r="281" spans="1:1">
      <c r="A281" s="37"/>
    </row>
    <row r="282" spans="1:1">
      <c r="A282" s="37" t="s">
        <v>5563</v>
      </c>
    </row>
    <row r="283" spans="1:1">
      <c r="A283" s="37"/>
    </row>
    <row r="284" spans="1:1">
      <c r="A284" s="37" t="s">
        <v>5564</v>
      </c>
    </row>
    <row r="285" spans="1:1">
      <c r="A285" s="37"/>
    </row>
    <row r="286" spans="1:1">
      <c r="A286" s="37" t="s">
        <v>5565</v>
      </c>
    </row>
    <row r="287" spans="1:1">
      <c r="A287" s="37"/>
    </row>
    <row r="288" spans="1:1">
      <c r="A288" s="37" t="s">
        <v>5566</v>
      </c>
    </row>
    <row r="289" spans="1:1">
      <c r="A289" s="37"/>
    </row>
    <row r="290" spans="1:1">
      <c r="A290" s="37" t="s">
        <v>5567</v>
      </c>
    </row>
    <row r="291" spans="1:1">
      <c r="A291" s="37"/>
    </row>
    <row r="292" spans="1:1">
      <c r="A292" s="37" t="s">
        <v>5568</v>
      </c>
    </row>
    <row r="293" spans="1:1">
      <c r="A293" s="37"/>
    </row>
    <row r="294" spans="1:1">
      <c r="A294" s="37" t="s">
        <v>5569</v>
      </c>
    </row>
    <row r="295" spans="1:1">
      <c r="A295" s="37"/>
    </row>
    <row r="296" spans="1:1">
      <c r="A296" s="37" t="s">
        <v>5570</v>
      </c>
    </row>
    <row r="297" spans="1:1">
      <c r="A297" s="37"/>
    </row>
    <row r="298" spans="1:1">
      <c r="A298" s="37" t="s">
        <v>5571</v>
      </c>
    </row>
    <row r="299" spans="1:1">
      <c r="A299" s="37"/>
    </row>
    <row r="300" spans="1:1">
      <c r="A300" s="37" t="s">
        <v>5572</v>
      </c>
    </row>
    <row r="301" spans="1:1">
      <c r="A301" s="37"/>
    </row>
    <row r="302" spans="1:1">
      <c r="A302" s="37" t="s">
        <v>5573</v>
      </c>
    </row>
    <row r="303" spans="1:1">
      <c r="A303" s="37"/>
    </row>
    <row r="304" spans="1:1">
      <c r="A304" s="37" t="s">
        <v>5574</v>
      </c>
    </row>
    <row r="305" spans="1:1">
      <c r="A305" s="37"/>
    </row>
    <row r="306" spans="1:1">
      <c r="A306" s="37" t="s">
        <v>5575</v>
      </c>
    </row>
    <row r="307" spans="1:1">
      <c r="A307" s="37"/>
    </row>
    <row r="308" spans="1:1">
      <c r="A308" s="37" t="s">
        <v>5576</v>
      </c>
    </row>
    <row r="309" spans="1:1">
      <c r="A309" s="37"/>
    </row>
    <row r="310" spans="1:1">
      <c r="A310" s="37" t="s">
        <v>5577</v>
      </c>
    </row>
    <row r="311" spans="1:1">
      <c r="A311" s="37"/>
    </row>
    <row r="312" spans="1:1">
      <c r="A312" s="37" t="s">
        <v>5578</v>
      </c>
    </row>
    <row r="313" spans="1:1">
      <c r="A313" s="37"/>
    </row>
    <row r="314" spans="1:1">
      <c r="A314" s="37" t="s">
        <v>5579</v>
      </c>
    </row>
    <row r="315" spans="1:1">
      <c r="A315" s="37"/>
    </row>
    <row r="316" spans="1:1">
      <c r="A316" s="37" t="s">
        <v>5580</v>
      </c>
    </row>
    <row r="317" spans="1:1">
      <c r="A317" s="37"/>
    </row>
    <row r="318" spans="1:1">
      <c r="A318" s="37" t="s">
        <v>5581</v>
      </c>
    </row>
    <row r="319" spans="1:1">
      <c r="A319" s="37"/>
    </row>
    <row r="320" spans="1:1">
      <c r="A320" s="37" t="s">
        <v>5582</v>
      </c>
    </row>
    <row r="321" spans="1:1">
      <c r="A321" s="37"/>
    </row>
    <row r="322" spans="1:1">
      <c r="A322" s="37" t="s">
        <v>5583</v>
      </c>
    </row>
    <row r="323" spans="1:1">
      <c r="A323" s="37"/>
    </row>
    <row r="324" spans="1:1">
      <c r="A324" s="37" t="s">
        <v>65</v>
      </c>
    </row>
    <row r="325" spans="1:1">
      <c r="A325" s="37" t="s">
        <v>5584</v>
      </c>
    </row>
    <row r="326" spans="1:1">
      <c r="A326" s="37"/>
    </row>
    <row r="327" spans="1:1">
      <c r="A327" s="37" t="s">
        <v>65</v>
      </c>
    </row>
    <row r="328" spans="1:1">
      <c r="A328" s="37" t="s">
        <v>5585</v>
      </c>
    </row>
    <row r="329" spans="1:1">
      <c r="A329" s="37"/>
    </row>
    <row r="330" spans="1:1">
      <c r="A330" s="37" t="s">
        <v>5586</v>
      </c>
    </row>
    <row r="331" spans="1:1">
      <c r="A331" s="37"/>
    </row>
    <row r="332" spans="1:1">
      <c r="A332" s="37" t="s">
        <v>5587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5588</v>
      </c>
    </row>
    <row r="340" spans="1:1">
      <c r="A340" s="37"/>
    </row>
    <row r="341" spans="1:1">
      <c r="A341" s="37" t="s">
        <v>65</v>
      </c>
    </row>
    <row r="342" spans="1:1">
      <c r="A342" s="37" t="s">
        <v>5589</v>
      </c>
    </row>
    <row r="343" spans="1:1">
      <c r="A343" s="37"/>
    </row>
    <row r="344" spans="1:1">
      <c r="A344" s="37" t="s">
        <v>65</v>
      </c>
    </row>
    <row r="345" spans="1:1">
      <c r="A345" s="37" t="s">
        <v>5590</v>
      </c>
    </row>
    <row r="346" spans="1:1">
      <c r="A346" s="37"/>
    </row>
    <row r="347" spans="1:1">
      <c r="A347" s="37" t="s">
        <v>65</v>
      </c>
    </row>
    <row r="348" spans="1:1">
      <c r="A348" s="37" t="s">
        <v>5591</v>
      </c>
    </row>
    <row r="349" spans="1:1">
      <c r="A349" s="37"/>
    </row>
    <row r="350" spans="1:1">
      <c r="A350" s="37" t="s">
        <v>65</v>
      </c>
    </row>
    <row r="351" spans="1:1">
      <c r="A351" s="37" t="s">
        <v>5592</v>
      </c>
    </row>
    <row r="352" spans="1:1">
      <c r="A352" s="37"/>
    </row>
    <row r="353" spans="1:1">
      <c r="A353" s="37" t="s">
        <v>5593</v>
      </c>
    </row>
    <row r="354" spans="1:1">
      <c r="A354" s="37"/>
    </row>
    <row r="355" spans="1:1">
      <c r="A355" s="37" t="s">
        <v>5594</v>
      </c>
    </row>
    <row r="356" spans="1:1">
      <c r="A356" s="37"/>
    </row>
    <row r="357" spans="1:1">
      <c r="A357" s="37" t="s">
        <v>5595</v>
      </c>
    </row>
    <row r="358" spans="1:1">
      <c r="A358" s="37"/>
    </row>
    <row r="359" spans="1:1">
      <c r="A359" s="37" t="s">
        <v>5596</v>
      </c>
    </row>
    <row r="360" spans="1:1">
      <c r="A360" s="37"/>
    </row>
    <row r="361" spans="1:1">
      <c r="A361" s="37" t="s">
        <v>65</v>
      </c>
    </row>
    <row r="362" spans="1:1">
      <c r="A362" s="37" t="s">
        <v>5597</v>
      </c>
    </row>
    <row r="363" spans="1:1">
      <c r="A363" s="37"/>
    </row>
    <row r="364" spans="1:1">
      <c r="A364" s="37" t="s">
        <v>65</v>
      </c>
    </row>
    <row r="365" spans="1:1">
      <c r="A365" s="37" t="s">
        <v>5598</v>
      </c>
    </row>
    <row r="366" spans="1:1">
      <c r="A366" s="37"/>
    </row>
    <row r="367" spans="1:1">
      <c r="A367" s="37" t="s">
        <v>65</v>
      </c>
    </row>
    <row r="368" spans="1:1">
      <c r="A368" s="37" t="s">
        <v>5599</v>
      </c>
    </row>
    <row r="369" spans="1:1">
      <c r="A369" s="37"/>
    </row>
    <row r="370" spans="1:1">
      <c r="A370" s="37" t="s">
        <v>65</v>
      </c>
    </row>
    <row r="371" spans="1:1">
      <c r="A371" s="37" t="s">
        <v>5600</v>
      </c>
    </row>
    <row r="372" spans="1:1">
      <c r="A372" s="37"/>
    </row>
    <row r="373" spans="1:1">
      <c r="A373" s="37" t="s">
        <v>5601</v>
      </c>
    </row>
    <row r="374" spans="1:1">
      <c r="A374" s="37"/>
    </row>
    <row r="375" spans="1:1">
      <c r="A375" s="37" t="s">
        <v>65</v>
      </c>
    </row>
    <row r="376" spans="1:1">
      <c r="A376" s="37" t="s">
        <v>5602</v>
      </c>
    </row>
    <row r="377" spans="1:1">
      <c r="A377" s="37"/>
    </row>
    <row r="378" spans="1:1">
      <c r="A378" s="37" t="s">
        <v>65</v>
      </c>
    </row>
    <row r="379" spans="1:1">
      <c r="A379" s="37" t="s">
        <v>5603</v>
      </c>
    </row>
    <row r="380" spans="1:1">
      <c r="A380" s="37"/>
    </row>
    <row r="381" spans="1:1">
      <c r="A381" s="37" t="s">
        <v>65</v>
      </c>
    </row>
    <row r="382" spans="1:1">
      <c r="A382" s="37" t="s">
        <v>5604</v>
      </c>
    </row>
    <row r="383" spans="1:1">
      <c r="A383" s="37"/>
    </row>
    <row r="384" spans="1:1">
      <c r="A384" s="37" t="s">
        <v>65</v>
      </c>
    </row>
    <row r="385" spans="1:1">
      <c r="A385" s="37" t="s">
        <v>5605</v>
      </c>
    </row>
    <row r="386" spans="1:1">
      <c r="A386" s="37"/>
    </row>
    <row r="387" spans="1:1">
      <c r="A387" s="37" t="s">
        <v>5606</v>
      </c>
    </row>
    <row r="388" spans="1:1">
      <c r="A388" s="37"/>
    </row>
    <row r="389" spans="1:1">
      <c r="A389" s="37" t="s">
        <v>65</v>
      </c>
    </row>
    <row r="390" spans="1:1">
      <c r="A390" s="37" t="s">
        <v>5607</v>
      </c>
    </row>
    <row r="391" spans="1:1">
      <c r="A391" s="37"/>
    </row>
    <row r="392" spans="1:1">
      <c r="A392" s="37" t="s">
        <v>65</v>
      </c>
    </row>
    <row r="393" spans="1:1">
      <c r="A393" s="37" t="s">
        <v>5608</v>
      </c>
    </row>
    <row r="394" spans="1:1">
      <c r="A394" s="37"/>
    </row>
    <row r="395" spans="1:1">
      <c r="A395" s="37" t="s">
        <v>5609</v>
      </c>
    </row>
    <row r="396" spans="1:1">
      <c r="A396" s="37"/>
    </row>
    <row r="397" spans="1:1">
      <c r="A397" s="37"/>
    </row>
    <row r="398" spans="1:1">
      <c r="A398" s="37" t="s">
        <v>5610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5611</v>
      </c>
    </row>
    <row r="405" spans="1:1">
      <c r="A405" s="37"/>
    </row>
    <row r="406" spans="1:1">
      <c r="A406" s="37" t="s">
        <v>65</v>
      </c>
    </row>
    <row r="407" spans="1:1">
      <c r="A407" s="37" t="s">
        <v>5612</v>
      </c>
    </row>
    <row r="408" spans="1:1">
      <c r="A408" s="37"/>
    </row>
    <row r="409" spans="1:1">
      <c r="A409" s="37" t="s">
        <v>65</v>
      </c>
    </row>
    <row r="410" spans="1:1">
      <c r="A410" s="37" t="s">
        <v>5613</v>
      </c>
    </row>
    <row r="411" spans="1:1">
      <c r="A411" s="37"/>
    </row>
    <row r="412" spans="1:1">
      <c r="A412" s="37" t="s">
        <v>65</v>
      </c>
    </row>
    <row r="413" spans="1:1">
      <c r="A413" s="37" t="s">
        <v>5614</v>
      </c>
    </row>
    <row r="414" spans="1:1">
      <c r="A414" s="37"/>
    </row>
    <row r="415" spans="1:1">
      <c r="A415" s="37" t="s">
        <v>65</v>
      </c>
    </row>
    <row r="416" spans="1:1">
      <c r="A416" s="37" t="s">
        <v>5615</v>
      </c>
    </row>
    <row r="417" spans="1:1">
      <c r="A417" s="37"/>
    </row>
    <row r="418" spans="1:1">
      <c r="A418" s="37" t="s">
        <v>5616</v>
      </c>
    </row>
    <row r="419" spans="1:1">
      <c r="A419" s="37"/>
    </row>
    <row r="420" spans="1:1">
      <c r="A420" s="37" t="s">
        <v>5617</v>
      </c>
    </row>
    <row r="421" spans="1:1">
      <c r="A421" s="37"/>
    </row>
    <row r="422" spans="1:1">
      <c r="A422" s="37" t="s">
        <v>65</v>
      </c>
    </row>
    <row r="423" spans="1:1">
      <c r="A423" s="37" t="s">
        <v>5618</v>
      </c>
    </row>
    <row r="424" spans="1:1">
      <c r="A424" s="37"/>
    </row>
    <row r="425" spans="1:1">
      <c r="A425" s="37" t="s">
        <v>65</v>
      </c>
    </row>
    <row r="426" spans="1:1">
      <c r="A426" s="37" t="s">
        <v>5619</v>
      </c>
    </row>
    <row r="427" spans="1:1">
      <c r="A427" s="37"/>
    </row>
    <row r="428" spans="1:1">
      <c r="A428" s="37" t="s">
        <v>5620</v>
      </c>
    </row>
    <row r="429" spans="1:1">
      <c r="A429" s="37"/>
    </row>
    <row r="430" spans="1:1">
      <c r="A430" s="37" t="s">
        <v>5621</v>
      </c>
    </row>
    <row r="431" spans="1:1">
      <c r="A431" s="37"/>
    </row>
    <row r="432" spans="1:1">
      <c r="A432" s="37" t="s">
        <v>5622</v>
      </c>
    </row>
    <row r="433" spans="1:1">
      <c r="A433" s="37"/>
    </row>
    <row r="434" spans="1:1">
      <c r="A434" s="37" t="s">
        <v>4043</v>
      </c>
    </row>
    <row r="435" spans="1:1">
      <c r="A435" s="37"/>
    </row>
    <row r="436" spans="1:1">
      <c r="A436" s="37" t="s">
        <v>5623</v>
      </c>
    </row>
    <row r="437" spans="1:1">
      <c r="A437" s="37"/>
    </row>
    <row r="438" spans="1:1">
      <c r="A438" s="37" t="s">
        <v>5624</v>
      </c>
    </row>
    <row r="439" spans="1:1">
      <c r="A439" s="37"/>
    </row>
    <row r="440" spans="1:1">
      <c r="A440" s="37" t="s">
        <v>3030</v>
      </c>
    </row>
    <row r="441" spans="1:1">
      <c r="A441" s="37"/>
    </row>
    <row r="442" spans="1:1">
      <c r="A442" s="37" t="s">
        <v>5625</v>
      </c>
    </row>
    <row r="443" spans="1:1">
      <c r="A443" s="37"/>
    </row>
    <row r="444" spans="1:1">
      <c r="A444" s="37" t="s">
        <v>5626</v>
      </c>
    </row>
    <row r="445" spans="1:1">
      <c r="A445" s="37"/>
    </row>
    <row r="446" spans="1:1">
      <c r="A446" s="37" t="s">
        <v>5627</v>
      </c>
    </row>
    <row r="447" spans="1:1">
      <c r="A447" s="37"/>
    </row>
    <row r="448" spans="1:1">
      <c r="A448" s="37" t="s">
        <v>3034</v>
      </c>
    </row>
    <row r="449" spans="1:1">
      <c r="A449" s="37"/>
    </row>
    <row r="450" spans="1:1">
      <c r="A450" s="37" t="s">
        <v>5628</v>
      </c>
    </row>
    <row r="451" spans="1:1">
      <c r="A451" s="37"/>
    </row>
    <row r="452" spans="1:1">
      <c r="A452" s="37" t="s">
        <v>5629</v>
      </c>
    </row>
    <row r="453" spans="1:1">
      <c r="A453" s="37"/>
    </row>
    <row r="454" spans="1:1">
      <c r="A454" s="37" t="s">
        <v>5630</v>
      </c>
    </row>
    <row r="455" spans="1:1">
      <c r="A455" s="37"/>
    </row>
    <row r="456" spans="1:1">
      <c r="A456" s="37" t="s">
        <v>5631</v>
      </c>
    </row>
    <row r="457" spans="1:1">
      <c r="A457" s="37"/>
    </row>
    <row r="458" spans="1:1">
      <c r="A458" s="37" t="s">
        <v>5632</v>
      </c>
    </row>
    <row r="459" spans="1:1">
      <c r="A459" s="37"/>
    </row>
    <row r="460" spans="1:1">
      <c r="A460" s="37" t="s">
        <v>5633</v>
      </c>
    </row>
    <row r="461" spans="1:1">
      <c r="A461" s="37"/>
    </row>
    <row r="462" spans="1:1">
      <c r="A462" s="37" t="s">
        <v>5634</v>
      </c>
    </row>
    <row r="463" spans="1:1">
      <c r="A463" s="37"/>
    </row>
    <row r="464" spans="1:1">
      <c r="A464" s="37" t="s">
        <v>5635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3042</v>
      </c>
    </row>
    <row r="472" spans="1:1">
      <c r="A472" s="37"/>
    </row>
    <row r="473" spans="1:1">
      <c r="A473" s="37" t="s">
        <v>5636</v>
      </c>
    </row>
    <row r="474" spans="1:1">
      <c r="A474" s="37"/>
    </row>
    <row r="475" spans="1:1">
      <c r="A475" s="37" t="s">
        <v>5637</v>
      </c>
    </row>
    <row r="476" spans="1:1">
      <c r="A476" s="37"/>
    </row>
    <row r="477" spans="1:1">
      <c r="A477" s="37" t="s">
        <v>5638</v>
      </c>
    </row>
    <row r="478" spans="1:1">
      <c r="A478" s="37"/>
    </row>
    <row r="479" spans="1:1">
      <c r="A479" s="37" t="s">
        <v>4057</v>
      </c>
    </row>
    <row r="480" spans="1:1">
      <c r="A480" s="37"/>
    </row>
    <row r="481" spans="1:1">
      <c r="A481" s="37" t="s">
        <v>5639</v>
      </c>
    </row>
    <row r="482" spans="1:1">
      <c r="A482" s="37"/>
    </row>
    <row r="483" spans="1:1">
      <c r="A483" s="37" t="s">
        <v>5640</v>
      </c>
    </row>
    <row r="484" spans="1:1">
      <c r="A484" s="37"/>
    </row>
    <row r="485" spans="1:1">
      <c r="A485" s="37" t="s">
        <v>4556</v>
      </c>
    </row>
    <row r="486" spans="1:1">
      <c r="A486" s="37"/>
    </row>
    <row r="487" spans="1:1">
      <c r="A487" s="37" t="s">
        <v>5641</v>
      </c>
    </row>
    <row r="488" spans="1:1">
      <c r="A488" s="37"/>
    </row>
    <row r="489" spans="1:1">
      <c r="A489" s="37" t="s">
        <v>5642</v>
      </c>
    </row>
    <row r="490" spans="1:1">
      <c r="A490" s="37"/>
    </row>
    <row r="491" spans="1:1">
      <c r="A491" s="37" t="s">
        <v>3050</v>
      </c>
    </row>
    <row r="492" spans="1:1">
      <c r="A492" s="37"/>
    </row>
    <row r="493" spans="1:1">
      <c r="A493" s="37" t="s">
        <v>5643</v>
      </c>
    </row>
    <row r="494" spans="1:1">
      <c r="A494" s="37"/>
    </row>
    <row r="495" spans="1:1">
      <c r="A495" s="37" t="s">
        <v>5644</v>
      </c>
    </row>
    <row r="496" spans="1:1">
      <c r="A496" s="37"/>
    </row>
    <row r="497" spans="1:1">
      <c r="A497" s="37" t="s">
        <v>65</v>
      </c>
    </row>
    <row r="498" spans="1:1">
      <c r="A498" s="37" t="s">
        <v>5645</v>
      </c>
    </row>
    <row r="499" spans="1:1">
      <c r="A499" s="37"/>
    </row>
    <row r="500" spans="1:1">
      <c r="A500" s="37" t="s">
        <v>65</v>
      </c>
    </row>
    <row r="501" spans="1:1">
      <c r="A501" s="37" t="s">
        <v>5646</v>
      </c>
    </row>
    <row r="502" spans="1:1">
      <c r="A502" s="37"/>
    </row>
    <row r="503" spans="1:1">
      <c r="A503" s="37" t="s">
        <v>65</v>
      </c>
    </row>
    <row r="504" spans="1:1">
      <c r="A504" s="37" t="s">
        <v>5647</v>
      </c>
    </row>
    <row r="505" spans="1:1">
      <c r="A505" s="37"/>
    </row>
    <row r="506" spans="1:1">
      <c r="A506" s="37" t="s">
        <v>65</v>
      </c>
    </row>
    <row r="507" spans="1:1">
      <c r="A507" s="37" t="s">
        <v>5648</v>
      </c>
    </row>
    <row r="508" spans="1:1">
      <c r="A508" s="37"/>
    </row>
    <row r="509" spans="1:1">
      <c r="A509" s="37" t="s">
        <v>5649</v>
      </c>
    </row>
    <row r="510" spans="1:1">
      <c r="A510" s="37"/>
    </row>
    <row r="511" spans="1:1">
      <c r="A511" s="37" t="s">
        <v>5650</v>
      </c>
    </row>
    <row r="512" spans="1:1">
      <c r="A512" s="37"/>
    </row>
    <row r="513" spans="1:1">
      <c r="A513" s="37" t="s">
        <v>65</v>
      </c>
    </row>
    <row r="514" spans="1:1">
      <c r="A514" s="37" t="s">
        <v>5651</v>
      </c>
    </row>
    <row r="515" spans="1:1">
      <c r="A515" s="37"/>
    </row>
    <row r="516" spans="1:1">
      <c r="A516" s="37" t="s">
        <v>65</v>
      </c>
    </row>
    <row r="517" spans="1:1">
      <c r="A517" s="37" t="s">
        <v>5652</v>
      </c>
    </row>
    <row r="518" spans="1:1">
      <c r="A518" s="37"/>
    </row>
    <row r="519" spans="1:1">
      <c r="A519" s="37" t="s">
        <v>5653</v>
      </c>
    </row>
    <row r="520" spans="1:1">
      <c r="A520" s="37"/>
    </row>
    <row r="521" spans="1:1">
      <c r="A521" s="37" t="s">
        <v>5654</v>
      </c>
    </row>
    <row r="522" spans="1:1">
      <c r="A522" s="37"/>
    </row>
    <row r="523" spans="1:1">
      <c r="A523" s="37" t="s">
        <v>5655</v>
      </c>
    </row>
    <row r="524" spans="1:1">
      <c r="A524" s="37"/>
    </row>
    <row r="525" spans="1:1">
      <c r="A525" s="37" t="s">
        <v>5656</v>
      </c>
    </row>
    <row r="526" spans="1:1">
      <c r="A526" s="37"/>
    </row>
    <row r="527" spans="1:1">
      <c r="A527" s="37" t="s">
        <v>5657</v>
      </c>
    </row>
    <row r="528" spans="1:1">
      <c r="A528" s="37"/>
    </row>
    <row r="529" spans="1:1">
      <c r="A529" s="37"/>
    </row>
    <row r="530" spans="1:1">
      <c r="A530" s="37" t="s">
        <v>5658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5659</v>
      </c>
    </row>
    <row r="537" spans="1:1">
      <c r="A537" s="37"/>
    </row>
    <row r="538" spans="1:1">
      <c r="A538" s="37" t="s">
        <v>5660</v>
      </c>
    </row>
    <row r="539" spans="1:1">
      <c r="A539" s="37"/>
    </row>
    <row r="540" spans="1:1">
      <c r="A540" s="37" t="s">
        <v>5661</v>
      </c>
    </row>
    <row r="541" spans="1:1">
      <c r="A541" s="37"/>
    </row>
    <row r="542" spans="1:1">
      <c r="A542" s="37" t="s">
        <v>5662</v>
      </c>
    </row>
    <row r="543" spans="1:1">
      <c r="A543" s="37"/>
    </row>
    <row r="544" spans="1:1">
      <c r="A544" s="37" t="s">
        <v>5663</v>
      </c>
    </row>
    <row r="545" spans="1:1">
      <c r="A545" s="37"/>
    </row>
    <row r="546" spans="1:1">
      <c r="A546" s="37" t="s">
        <v>65</v>
      </c>
    </row>
    <row r="547" spans="1:1">
      <c r="A547" s="37" t="s">
        <v>5664</v>
      </c>
    </row>
    <row r="548" spans="1:1">
      <c r="A548" s="37"/>
    </row>
    <row r="549" spans="1:1">
      <c r="A549" s="37" t="s">
        <v>65</v>
      </c>
    </row>
    <row r="550" spans="1:1">
      <c r="A550" s="37" t="s">
        <v>5665</v>
      </c>
    </row>
    <row r="551" spans="1:1">
      <c r="A551" s="37"/>
    </row>
    <row r="552" spans="1:1">
      <c r="A552" s="37" t="s">
        <v>5666</v>
      </c>
    </row>
    <row r="553" spans="1:1">
      <c r="A553" s="37"/>
    </row>
    <row r="554" spans="1:1">
      <c r="A554" s="37" t="s">
        <v>3860</v>
      </c>
    </row>
    <row r="555" spans="1:1">
      <c r="A555" s="37"/>
    </row>
    <row r="556" spans="1:1">
      <c r="A556" s="37" t="s">
        <v>5667</v>
      </c>
    </row>
    <row r="557" spans="1:1">
      <c r="A557" s="37"/>
    </row>
    <row r="558" spans="1:1">
      <c r="A558" s="37" t="s">
        <v>5668</v>
      </c>
    </row>
    <row r="559" spans="1:1">
      <c r="A559" s="37"/>
    </row>
    <row r="560" spans="1:1">
      <c r="A560" s="37" t="s">
        <v>65</v>
      </c>
    </row>
    <row r="561" spans="1:1">
      <c r="A561" s="37" t="s">
        <v>5669</v>
      </c>
    </row>
    <row r="562" spans="1:1">
      <c r="A562" s="37"/>
    </row>
    <row r="563" spans="1:1">
      <c r="A563" s="37" t="s">
        <v>65</v>
      </c>
    </row>
    <row r="564" spans="1:1">
      <c r="A564" s="37" t="s">
        <v>5670</v>
      </c>
    </row>
    <row r="565" spans="1:1">
      <c r="A565" s="37"/>
    </row>
    <row r="566" spans="1:1">
      <c r="A566" s="37" t="s">
        <v>5671</v>
      </c>
    </row>
    <row r="567" spans="1:1">
      <c r="A567" s="37"/>
    </row>
    <row r="568" spans="1:1">
      <c r="A568" s="37" t="s">
        <v>5672</v>
      </c>
    </row>
    <row r="569" spans="1:1">
      <c r="A569" s="37"/>
    </row>
    <row r="570" spans="1:1">
      <c r="A570" s="37" t="s">
        <v>5673</v>
      </c>
    </row>
    <row r="571" spans="1:1">
      <c r="A571" s="37"/>
    </row>
    <row r="572" spans="1:1">
      <c r="A572" s="37" t="s">
        <v>5674</v>
      </c>
    </row>
    <row r="573" spans="1:1">
      <c r="A573" s="37"/>
    </row>
    <row r="574" spans="1:1">
      <c r="A574" s="37" t="s">
        <v>5675</v>
      </c>
    </row>
    <row r="575" spans="1:1">
      <c r="A575" s="37"/>
    </row>
    <row r="576" spans="1:1">
      <c r="A576" s="37" t="s">
        <v>5676</v>
      </c>
    </row>
    <row r="577" spans="1:1">
      <c r="A577" s="37"/>
    </row>
    <row r="578" spans="1:1">
      <c r="A578" s="37" t="s">
        <v>5677</v>
      </c>
    </row>
    <row r="579" spans="1:1">
      <c r="A579" s="37"/>
    </row>
    <row r="580" spans="1:1">
      <c r="A580" s="37" t="s">
        <v>5678</v>
      </c>
    </row>
    <row r="581" spans="1:1">
      <c r="A581" s="37"/>
    </row>
    <row r="582" spans="1:1">
      <c r="A582" s="37" t="s">
        <v>65</v>
      </c>
    </row>
    <row r="583" spans="1:1">
      <c r="A583" s="37" t="s">
        <v>5679</v>
      </c>
    </row>
    <row r="584" spans="1:1">
      <c r="A584" s="37"/>
    </row>
    <row r="585" spans="1:1">
      <c r="A585" s="37" t="s">
        <v>65</v>
      </c>
    </row>
    <row r="586" spans="1:1">
      <c r="A586" s="37" t="s">
        <v>5680</v>
      </c>
    </row>
    <row r="587" spans="1:1">
      <c r="A587" s="37"/>
    </row>
    <row r="588" spans="1:1">
      <c r="A588" s="37" t="s">
        <v>5681</v>
      </c>
    </row>
    <row r="589" spans="1:1">
      <c r="A589" s="37"/>
    </row>
    <row r="590" spans="1:1">
      <c r="A590" s="37" t="s">
        <v>5682</v>
      </c>
    </row>
    <row r="591" spans="1:1">
      <c r="A591" s="37"/>
    </row>
    <row r="592" spans="1:1">
      <c r="A592" s="37" t="s">
        <v>65</v>
      </c>
    </row>
    <row r="593" spans="1:1">
      <c r="A593" s="37" t="s">
        <v>5683</v>
      </c>
    </row>
    <row r="594" spans="1:1">
      <c r="A594" s="37"/>
    </row>
    <row r="595" spans="1:1">
      <c r="A595" s="37"/>
    </row>
    <row r="596" spans="1:1">
      <c r="A596" s="37" t="s">
        <v>5684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 t="s">
        <v>65</v>
      </c>
    </row>
    <row r="603" spans="1:1">
      <c r="A603" s="37" t="s">
        <v>5685</v>
      </c>
    </row>
    <row r="604" spans="1:1">
      <c r="A604" s="37"/>
    </row>
    <row r="605" spans="1:1">
      <c r="A605" s="37" t="s">
        <v>65</v>
      </c>
    </row>
    <row r="606" spans="1:1">
      <c r="A606" s="37" t="s">
        <v>5686</v>
      </c>
    </row>
    <row r="607" spans="1:1">
      <c r="A607" s="37"/>
    </row>
    <row r="608" spans="1:1">
      <c r="A608" s="37" t="s">
        <v>65</v>
      </c>
    </row>
    <row r="609" spans="1:1">
      <c r="A609" s="37" t="s">
        <v>5687</v>
      </c>
    </row>
    <row r="610" spans="1:1">
      <c r="A610" s="37"/>
    </row>
    <row r="611" spans="1:1">
      <c r="A611" s="37" t="s">
        <v>65</v>
      </c>
    </row>
    <row r="612" spans="1:1">
      <c r="A612" s="37" t="s">
        <v>5688</v>
      </c>
    </row>
    <row r="613" spans="1:1">
      <c r="A613" s="37"/>
    </row>
    <row r="614" spans="1:1">
      <c r="A614" s="37" t="s">
        <v>65</v>
      </c>
    </row>
    <row r="615" spans="1:1">
      <c r="A615" s="37" t="s">
        <v>326</v>
      </c>
    </row>
    <row r="616" spans="1:1">
      <c r="A616" s="37" t="s">
        <v>5689</v>
      </c>
    </row>
    <row r="617" spans="1:1">
      <c r="A617" s="37"/>
    </row>
    <row r="618" spans="1:1">
      <c r="A618" s="37" t="s">
        <v>65</v>
      </c>
    </row>
    <row r="619" spans="1:1">
      <c r="A619" s="37" t="s">
        <v>65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0A1D-B518-41A4-BB37-D970780F755D}">
  <sheetPr>
    <pageSetUpPr fitToPage="1"/>
  </sheetPr>
  <dimension ref="A1:A546"/>
  <sheetViews>
    <sheetView workbookViewId="0">
      <selection sqref="A1:A546"/>
    </sheetView>
  </sheetViews>
  <sheetFormatPr defaultRowHeight="14.4"/>
  <sheetData>
    <row r="1" spans="1:1">
      <c r="A1" s="37"/>
    </row>
    <row r="2" spans="1:1">
      <c r="A2" s="37" t="s">
        <v>5237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5238</v>
      </c>
    </row>
    <row r="9" spans="1:1">
      <c r="A9" s="37"/>
    </row>
    <row r="10" spans="1:1">
      <c r="A10" s="37" t="s">
        <v>65</v>
      </c>
    </row>
    <row r="11" spans="1:1">
      <c r="A11" s="37" t="s">
        <v>5239</v>
      </c>
    </row>
    <row r="12" spans="1:1">
      <c r="A12" s="37"/>
    </row>
    <row r="13" spans="1:1">
      <c r="A13" s="37" t="s">
        <v>65</v>
      </c>
    </row>
    <row r="14" spans="1:1">
      <c r="A14" s="37" t="s">
        <v>5240</v>
      </c>
    </row>
    <row r="15" spans="1:1">
      <c r="A15" s="37"/>
    </row>
    <row r="16" spans="1:1">
      <c r="A16" s="37" t="s">
        <v>65</v>
      </c>
    </row>
    <row r="17" spans="1:1">
      <c r="A17" s="37" t="s">
        <v>5241</v>
      </c>
    </row>
    <row r="18" spans="1:1">
      <c r="A18" s="37"/>
    </row>
    <row r="19" spans="1:1">
      <c r="A19" s="37" t="s">
        <v>65</v>
      </c>
    </row>
    <row r="20" spans="1:1">
      <c r="A20" s="37" t="s">
        <v>5242</v>
      </c>
    </row>
    <row r="21" spans="1:1">
      <c r="A21" s="37"/>
    </row>
    <row r="22" spans="1:1">
      <c r="A22" s="37" t="s">
        <v>5243</v>
      </c>
    </row>
    <row r="23" spans="1:1">
      <c r="A23" s="37"/>
    </row>
    <row r="24" spans="1:1">
      <c r="A24" s="37" t="s">
        <v>65</v>
      </c>
    </row>
    <row r="25" spans="1:1">
      <c r="A25" s="37" t="s">
        <v>5244</v>
      </c>
    </row>
    <row r="26" spans="1:1">
      <c r="A26" s="37"/>
    </row>
    <row r="27" spans="1:1">
      <c r="A27" s="37" t="s">
        <v>65</v>
      </c>
    </row>
    <row r="28" spans="1:1">
      <c r="A28" s="37" t="s">
        <v>5245</v>
      </c>
    </row>
    <row r="29" spans="1:1">
      <c r="A29" s="37"/>
    </row>
    <row r="30" spans="1:1">
      <c r="A30" s="37" t="s">
        <v>5246</v>
      </c>
    </row>
    <row r="31" spans="1:1">
      <c r="A31" s="37"/>
    </row>
    <row r="32" spans="1:1">
      <c r="A32" s="37" t="s">
        <v>5247</v>
      </c>
    </row>
    <row r="33" spans="1:1">
      <c r="A33" s="37"/>
    </row>
    <row r="34" spans="1:1">
      <c r="A34" s="37" t="s">
        <v>5248</v>
      </c>
    </row>
    <row r="35" spans="1:1">
      <c r="A35" s="37"/>
    </row>
    <row r="36" spans="1:1">
      <c r="A36" s="37" t="s">
        <v>5249</v>
      </c>
    </row>
    <row r="37" spans="1:1">
      <c r="A37" s="37"/>
    </row>
    <row r="38" spans="1:1">
      <c r="A38" s="37" t="s">
        <v>5250</v>
      </c>
    </row>
    <row r="39" spans="1:1">
      <c r="A39" s="37"/>
    </row>
    <row r="40" spans="1:1">
      <c r="A40" s="37" t="s">
        <v>5251</v>
      </c>
    </row>
    <row r="41" spans="1:1">
      <c r="A41" s="37"/>
    </row>
    <row r="42" spans="1:1">
      <c r="A42" s="37" t="s">
        <v>5252</v>
      </c>
    </row>
    <row r="43" spans="1:1">
      <c r="A43" s="37"/>
    </row>
    <row r="44" spans="1:1">
      <c r="A44" s="37" t="s">
        <v>65</v>
      </c>
    </row>
    <row r="45" spans="1:1">
      <c r="A45" s="37" t="s">
        <v>5253</v>
      </c>
    </row>
    <row r="46" spans="1:1">
      <c r="A46" s="37"/>
    </row>
    <row r="47" spans="1:1">
      <c r="A47" s="37" t="s">
        <v>65</v>
      </c>
    </row>
    <row r="48" spans="1:1">
      <c r="A48" s="37" t="s">
        <v>5254</v>
      </c>
    </row>
    <row r="49" spans="1:1">
      <c r="A49" s="37"/>
    </row>
    <row r="50" spans="1:1">
      <c r="A50" s="37" t="s">
        <v>5255</v>
      </c>
    </row>
    <row r="51" spans="1:1">
      <c r="A51" s="37"/>
    </row>
    <row r="52" spans="1:1">
      <c r="A52" s="37" t="s">
        <v>5256</v>
      </c>
    </row>
    <row r="53" spans="1:1">
      <c r="A53" s="37"/>
    </row>
    <row r="54" spans="1:1">
      <c r="A54" s="37" t="s">
        <v>5257</v>
      </c>
    </row>
    <row r="55" spans="1:1">
      <c r="A55" s="37"/>
    </row>
    <row r="56" spans="1:1">
      <c r="A56" s="37" t="s">
        <v>65</v>
      </c>
    </row>
    <row r="57" spans="1:1">
      <c r="A57" s="37" t="s">
        <v>5258</v>
      </c>
    </row>
    <row r="58" spans="1:1">
      <c r="A58" s="37"/>
    </row>
    <row r="59" spans="1:1">
      <c r="A59" s="37" t="s">
        <v>65</v>
      </c>
    </row>
    <row r="60" spans="1:1">
      <c r="A60" s="37" t="s">
        <v>5259</v>
      </c>
    </row>
    <row r="61" spans="1:1">
      <c r="A61" s="37"/>
    </row>
    <row r="62" spans="1:1">
      <c r="A62" s="37" t="s">
        <v>5260</v>
      </c>
    </row>
    <row r="63" spans="1:1">
      <c r="A63" s="37"/>
    </row>
    <row r="64" spans="1:1">
      <c r="A64" s="37" t="s">
        <v>5261</v>
      </c>
    </row>
    <row r="65" spans="1:1">
      <c r="A65" s="37"/>
    </row>
    <row r="66" spans="1:1">
      <c r="A66" s="37" t="s">
        <v>5262</v>
      </c>
    </row>
    <row r="67" spans="1:1">
      <c r="A67" s="37"/>
    </row>
    <row r="68" spans="1:1">
      <c r="A68" s="37" t="s">
        <v>5263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5264</v>
      </c>
    </row>
    <row r="76" spans="1:1">
      <c r="A76" s="37"/>
    </row>
    <row r="77" spans="1:1">
      <c r="A77" s="37" t="s">
        <v>4894</v>
      </c>
    </row>
    <row r="78" spans="1:1">
      <c r="A78" s="37"/>
    </row>
    <row r="79" spans="1:1">
      <c r="A79" s="37" t="s">
        <v>5265</v>
      </c>
    </row>
    <row r="80" spans="1:1">
      <c r="A80" s="37"/>
    </row>
    <row r="81" spans="1:1">
      <c r="A81" s="37" t="s">
        <v>5266</v>
      </c>
    </row>
    <row r="82" spans="1:1">
      <c r="A82" s="37"/>
    </row>
    <row r="83" spans="1:1">
      <c r="A83" s="37" t="s">
        <v>65</v>
      </c>
    </row>
    <row r="84" spans="1:1">
      <c r="A84" s="37" t="s">
        <v>5267</v>
      </c>
    </row>
    <row r="85" spans="1:1">
      <c r="A85" s="37"/>
    </row>
    <row r="86" spans="1:1">
      <c r="A86" s="37" t="s">
        <v>65</v>
      </c>
    </row>
    <row r="87" spans="1:1">
      <c r="A87" s="37" t="s">
        <v>5268</v>
      </c>
    </row>
    <row r="88" spans="1:1">
      <c r="A88" s="37"/>
    </row>
    <row r="89" spans="1:1">
      <c r="A89" s="37" t="s">
        <v>5269</v>
      </c>
    </row>
    <row r="90" spans="1:1">
      <c r="A90" s="37"/>
    </row>
    <row r="91" spans="1:1">
      <c r="A91" s="37" t="s">
        <v>5270</v>
      </c>
    </row>
    <row r="92" spans="1:1">
      <c r="A92" s="37"/>
    </row>
    <row r="93" spans="1:1">
      <c r="A93" s="37" t="s">
        <v>5271</v>
      </c>
    </row>
    <row r="94" spans="1:1">
      <c r="A94" s="37"/>
    </row>
    <row r="95" spans="1:1">
      <c r="A95" s="37" t="s">
        <v>65</v>
      </c>
    </row>
    <row r="96" spans="1:1">
      <c r="A96" s="37" t="s">
        <v>5272</v>
      </c>
    </row>
    <row r="97" spans="1:1">
      <c r="A97" s="37"/>
    </row>
    <row r="98" spans="1:1">
      <c r="A98" s="37" t="s">
        <v>65</v>
      </c>
    </row>
    <row r="99" spans="1:1">
      <c r="A99" s="37" t="s">
        <v>5273</v>
      </c>
    </row>
    <row r="100" spans="1:1">
      <c r="A100" s="37"/>
    </row>
    <row r="101" spans="1:1">
      <c r="A101" s="37" t="s">
        <v>5274</v>
      </c>
    </row>
    <row r="102" spans="1:1">
      <c r="A102" s="37"/>
    </row>
    <row r="103" spans="1:1">
      <c r="A103" s="37" t="s">
        <v>65</v>
      </c>
    </row>
    <row r="104" spans="1:1">
      <c r="A104" s="37" t="s">
        <v>5275</v>
      </c>
    </row>
    <row r="105" spans="1:1">
      <c r="A105" s="37"/>
    </row>
    <row r="106" spans="1:1">
      <c r="A106" s="37" t="s">
        <v>65</v>
      </c>
    </row>
    <row r="107" spans="1:1">
      <c r="A107" s="37" t="s">
        <v>5276</v>
      </c>
    </row>
    <row r="108" spans="1:1">
      <c r="A108" s="37"/>
    </row>
    <row r="109" spans="1:1">
      <c r="A109" s="37" t="s">
        <v>5277</v>
      </c>
    </row>
    <row r="110" spans="1:1">
      <c r="A110" s="37"/>
    </row>
    <row r="111" spans="1:1">
      <c r="A111" s="37" t="s">
        <v>5278</v>
      </c>
    </row>
    <row r="112" spans="1:1">
      <c r="A112" s="37"/>
    </row>
    <row r="113" spans="1:1">
      <c r="A113" s="37" t="s">
        <v>5279</v>
      </c>
    </row>
    <row r="114" spans="1:1">
      <c r="A114" s="37"/>
    </row>
    <row r="115" spans="1:1">
      <c r="A115" s="37" t="s">
        <v>5280</v>
      </c>
    </row>
    <row r="116" spans="1:1">
      <c r="A116" s="37"/>
    </row>
    <row r="117" spans="1:1">
      <c r="A117" s="37" t="s">
        <v>5281</v>
      </c>
    </row>
    <row r="118" spans="1:1">
      <c r="A118" s="37"/>
    </row>
    <row r="119" spans="1:1">
      <c r="A119" s="37" t="s">
        <v>5282</v>
      </c>
    </row>
    <row r="120" spans="1:1">
      <c r="A120" s="37"/>
    </row>
    <row r="121" spans="1:1">
      <c r="A121" s="37" t="s">
        <v>5283</v>
      </c>
    </row>
    <row r="122" spans="1:1">
      <c r="A122" s="37"/>
    </row>
    <row r="123" spans="1:1">
      <c r="A123" s="37" t="s">
        <v>5284</v>
      </c>
    </row>
    <row r="124" spans="1:1">
      <c r="A124" s="37"/>
    </row>
    <row r="125" spans="1:1">
      <c r="A125" s="37" t="s">
        <v>5285</v>
      </c>
    </row>
    <row r="126" spans="1:1">
      <c r="A126" s="37"/>
    </row>
    <row r="127" spans="1:1">
      <c r="A127" s="37" t="s">
        <v>5286</v>
      </c>
    </row>
    <row r="128" spans="1:1">
      <c r="A128" s="37"/>
    </row>
    <row r="129" spans="1:1">
      <c r="A129" s="37" t="s">
        <v>5287</v>
      </c>
    </row>
    <row r="130" spans="1:1">
      <c r="A130" s="37"/>
    </row>
    <row r="131" spans="1:1">
      <c r="A131" s="37" t="s">
        <v>5288</v>
      </c>
    </row>
    <row r="132" spans="1:1">
      <c r="A132" s="37"/>
    </row>
    <row r="133" spans="1:1">
      <c r="A133" s="37"/>
    </row>
    <row r="134" spans="1:1">
      <c r="A134" s="37" t="s">
        <v>5289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5290</v>
      </c>
    </row>
    <row r="141" spans="1:1">
      <c r="A141" s="37"/>
    </row>
    <row r="142" spans="1:1">
      <c r="A142" s="37" t="s">
        <v>5291</v>
      </c>
    </row>
    <row r="143" spans="1:1">
      <c r="A143" s="37"/>
    </row>
    <row r="144" spans="1:1">
      <c r="A144" s="37" t="s">
        <v>5292</v>
      </c>
    </row>
    <row r="145" spans="1:1">
      <c r="A145" s="37"/>
    </row>
    <row r="146" spans="1:1">
      <c r="A146" s="37" t="s">
        <v>5293</v>
      </c>
    </row>
    <row r="147" spans="1:1">
      <c r="A147" s="37"/>
    </row>
    <row r="148" spans="1:1">
      <c r="A148" s="37" t="s">
        <v>5294</v>
      </c>
    </row>
    <row r="149" spans="1:1">
      <c r="A149" s="37"/>
    </row>
    <row r="150" spans="1:1">
      <c r="A150" s="37" t="s">
        <v>65</v>
      </c>
    </row>
    <row r="151" spans="1:1">
      <c r="A151" s="37" t="s">
        <v>5295</v>
      </c>
    </row>
    <row r="152" spans="1:1">
      <c r="A152" s="37"/>
    </row>
    <row r="153" spans="1:1">
      <c r="A153" s="37" t="s">
        <v>65</v>
      </c>
    </row>
    <row r="154" spans="1:1">
      <c r="A154" s="37" t="s">
        <v>5296</v>
      </c>
    </row>
    <row r="155" spans="1:1">
      <c r="A155" s="37"/>
    </row>
    <row r="156" spans="1:1">
      <c r="A156" s="37" t="s">
        <v>5297</v>
      </c>
    </row>
    <row r="157" spans="1:1">
      <c r="A157" s="37"/>
    </row>
    <row r="158" spans="1:1">
      <c r="A158" s="37" t="s">
        <v>3718</v>
      </c>
    </row>
    <row r="159" spans="1:1">
      <c r="A159" s="37"/>
    </row>
    <row r="160" spans="1:1">
      <c r="A160" s="37" t="s">
        <v>5298</v>
      </c>
    </row>
    <row r="161" spans="1:1">
      <c r="A161" s="37"/>
    </row>
    <row r="162" spans="1:1">
      <c r="A162" s="37" t="s">
        <v>5299</v>
      </c>
    </row>
    <row r="163" spans="1:1">
      <c r="A163" s="37"/>
    </row>
    <row r="164" spans="1:1">
      <c r="A164" s="37" t="s">
        <v>5300</v>
      </c>
    </row>
    <row r="165" spans="1:1">
      <c r="A165" s="37"/>
    </row>
    <row r="166" spans="1:1">
      <c r="A166" s="37" t="s">
        <v>5301</v>
      </c>
    </row>
    <row r="167" spans="1:1">
      <c r="A167" s="37"/>
    </row>
    <row r="168" spans="1:1">
      <c r="A168" s="37" t="s">
        <v>65</v>
      </c>
    </row>
    <row r="169" spans="1:1">
      <c r="A169" s="37" t="s">
        <v>5302</v>
      </c>
    </row>
    <row r="170" spans="1:1">
      <c r="A170" s="37"/>
    </row>
    <row r="171" spans="1:1">
      <c r="A171" s="37" t="s">
        <v>65</v>
      </c>
    </row>
    <row r="172" spans="1:1">
      <c r="A172" s="37" t="s">
        <v>5303</v>
      </c>
    </row>
    <row r="173" spans="1:1">
      <c r="A173" s="37"/>
    </row>
    <row r="174" spans="1:1">
      <c r="A174" s="37" t="s">
        <v>5304</v>
      </c>
    </row>
    <row r="175" spans="1:1">
      <c r="A175" s="37"/>
    </row>
    <row r="176" spans="1:1">
      <c r="A176" s="37" t="s">
        <v>5305</v>
      </c>
    </row>
    <row r="177" spans="1:1">
      <c r="A177" s="37"/>
    </row>
    <row r="178" spans="1:1">
      <c r="A178" s="37" t="s">
        <v>5306</v>
      </c>
    </row>
    <row r="179" spans="1:1">
      <c r="A179" s="37"/>
    </row>
    <row r="180" spans="1:1">
      <c r="A180" s="37" t="s">
        <v>5307</v>
      </c>
    </row>
    <row r="181" spans="1:1">
      <c r="A181" s="37"/>
    </row>
    <row r="182" spans="1:1">
      <c r="A182" s="37" t="s">
        <v>5308</v>
      </c>
    </row>
    <row r="183" spans="1:1">
      <c r="A183" s="37"/>
    </row>
    <row r="184" spans="1:1">
      <c r="A184" s="37" t="s">
        <v>5309</v>
      </c>
    </row>
    <row r="185" spans="1:1">
      <c r="A185" s="37"/>
    </row>
    <row r="186" spans="1:1">
      <c r="A186" s="37" t="s">
        <v>5310</v>
      </c>
    </row>
    <row r="187" spans="1:1">
      <c r="A187" s="37"/>
    </row>
    <row r="188" spans="1:1">
      <c r="A188" s="37" t="s">
        <v>5311</v>
      </c>
    </row>
    <row r="189" spans="1:1">
      <c r="A189" s="37"/>
    </row>
    <row r="190" spans="1:1">
      <c r="A190" s="37" t="s">
        <v>5312</v>
      </c>
    </row>
    <row r="191" spans="1:1">
      <c r="A191" s="37"/>
    </row>
    <row r="192" spans="1:1">
      <c r="A192" s="37" t="s">
        <v>5313</v>
      </c>
    </row>
    <row r="193" spans="1:1">
      <c r="A193" s="37"/>
    </row>
    <row r="194" spans="1:1">
      <c r="A194" s="37" t="s">
        <v>5314</v>
      </c>
    </row>
    <row r="195" spans="1:1">
      <c r="A195" s="37"/>
    </row>
    <row r="196" spans="1:1">
      <c r="A196" s="37" t="s">
        <v>5315</v>
      </c>
    </row>
    <row r="197" spans="1:1">
      <c r="A197" s="37"/>
    </row>
    <row r="198" spans="1:1">
      <c r="A198" s="37" t="s">
        <v>5316</v>
      </c>
    </row>
    <row r="199" spans="1:1">
      <c r="A199" s="37"/>
    </row>
    <row r="200" spans="1:1">
      <c r="A200" s="37" t="s">
        <v>5317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5318</v>
      </c>
    </row>
    <row r="208" spans="1:1">
      <c r="A208" s="37"/>
    </row>
    <row r="209" spans="1:1">
      <c r="A209" s="37" t="s">
        <v>5319</v>
      </c>
    </row>
    <row r="210" spans="1:1">
      <c r="A210" s="37"/>
    </row>
    <row r="211" spans="1:1">
      <c r="A211" s="37" t="s">
        <v>5320</v>
      </c>
    </row>
    <row r="212" spans="1:1">
      <c r="A212" s="37"/>
    </row>
    <row r="213" spans="1:1">
      <c r="A213" s="37" t="s">
        <v>5321</v>
      </c>
    </row>
    <row r="214" spans="1:1">
      <c r="A214" s="37"/>
    </row>
    <row r="215" spans="1:1">
      <c r="A215" s="37" t="s">
        <v>5322</v>
      </c>
    </row>
    <row r="216" spans="1:1">
      <c r="A216" s="37"/>
    </row>
    <row r="217" spans="1:1">
      <c r="A217" s="37" t="s">
        <v>5323</v>
      </c>
    </row>
    <row r="218" spans="1:1">
      <c r="A218" s="37"/>
    </row>
    <row r="219" spans="1:1">
      <c r="A219" s="37" t="s">
        <v>5324</v>
      </c>
    </row>
    <row r="220" spans="1:1">
      <c r="A220" s="37"/>
    </row>
    <row r="221" spans="1:1">
      <c r="A221" s="37" t="s">
        <v>5325</v>
      </c>
    </row>
    <row r="222" spans="1:1">
      <c r="A222" s="37"/>
    </row>
    <row r="223" spans="1:1">
      <c r="A223" s="37" t="s">
        <v>4938</v>
      </c>
    </row>
    <row r="224" spans="1:1">
      <c r="A224" s="37"/>
    </row>
    <row r="225" spans="1:1">
      <c r="A225" s="37" t="s">
        <v>5326</v>
      </c>
    </row>
    <row r="226" spans="1:1">
      <c r="A226" s="37"/>
    </row>
    <row r="227" spans="1:1">
      <c r="A227" s="37" t="s">
        <v>65</v>
      </c>
    </row>
    <row r="228" spans="1:1">
      <c r="A228" s="37" t="s">
        <v>5327</v>
      </c>
    </row>
    <row r="229" spans="1:1">
      <c r="A229" s="37"/>
    </row>
    <row r="230" spans="1:1">
      <c r="A230" s="37" t="s">
        <v>65</v>
      </c>
    </row>
    <row r="231" spans="1:1">
      <c r="A231" s="37" t="s">
        <v>5328</v>
      </c>
    </row>
    <row r="232" spans="1:1">
      <c r="A232" s="37"/>
    </row>
    <row r="233" spans="1:1">
      <c r="A233" s="37" t="s">
        <v>5329</v>
      </c>
    </row>
    <row r="234" spans="1:1">
      <c r="A234" s="37"/>
    </row>
    <row r="235" spans="1:1">
      <c r="A235" s="37" t="s">
        <v>5330</v>
      </c>
    </row>
    <row r="236" spans="1:1">
      <c r="A236" s="37"/>
    </row>
    <row r="237" spans="1:1">
      <c r="A237" s="37" t="s">
        <v>5331</v>
      </c>
    </row>
    <row r="238" spans="1:1">
      <c r="A238" s="37"/>
    </row>
    <row r="239" spans="1:1">
      <c r="A239" s="37" t="s">
        <v>5332</v>
      </c>
    </row>
    <row r="240" spans="1:1">
      <c r="A240" s="37"/>
    </row>
    <row r="241" spans="1:1">
      <c r="A241" s="37" t="s">
        <v>5333</v>
      </c>
    </row>
    <row r="242" spans="1:1">
      <c r="A242" s="37"/>
    </row>
    <row r="243" spans="1:1">
      <c r="A243" s="37" t="s">
        <v>5334</v>
      </c>
    </row>
    <row r="244" spans="1:1">
      <c r="A244" s="37"/>
    </row>
    <row r="245" spans="1:1">
      <c r="A245" s="37" t="s">
        <v>5335</v>
      </c>
    </row>
    <row r="246" spans="1:1">
      <c r="A246" s="37"/>
    </row>
    <row r="247" spans="1:1">
      <c r="A247" s="37" t="s">
        <v>5336</v>
      </c>
    </row>
    <row r="248" spans="1:1">
      <c r="A248" s="37"/>
    </row>
    <row r="249" spans="1:1">
      <c r="A249" s="37" t="s">
        <v>5337</v>
      </c>
    </row>
    <row r="250" spans="1:1">
      <c r="A250" s="37"/>
    </row>
    <row r="251" spans="1:1">
      <c r="A251" s="37" t="s">
        <v>5338</v>
      </c>
    </row>
    <row r="252" spans="1:1">
      <c r="A252" s="37"/>
    </row>
    <row r="253" spans="1:1">
      <c r="A253" s="37" t="s">
        <v>5339</v>
      </c>
    </row>
    <row r="254" spans="1:1">
      <c r="A254" s="37"/>
    </row>
    <row r="255" spans="1:1">
      <c r="A255" s="37" t="s">
        <v>5340</v>
      </c>
    </row>
    <row r="256" spans="1:1">
      <c r="A256" s="37"/>
    </row>
    <row r="257" spans="1:1">
      <c r="A257" s="37" t="s">
        <v>5341</v>
      </c>
    </row>
    <row r="258" spans="1:1">
      <c r="A258" s="37"/>
    </row>
    <row r="259" spans="1:1">
      <c r="A259" s="37" t="s">
        <v>5342</v>
      </c>
    </row>
    <row r="260" spans="1:1">
      <c r="A260" s="37"/>
    </row>
    <row r="261" spans="1:1">
      <c r="A261" s="37" t="s">
        <v>5343</v>
      </c>
    </row>
    <row r="262" spans="1:1">
      <c r="A262" s="37"/>
    </row>
    <row r="263" spans="1:1">
      <c r="A263" s="37" t="s">
        <v>5344</v>
      </c>
    </row>
    <row r="264" spans="1:1">
      <c r="A264" s="37"/>
    </row>
    <row r="265" spans="1:1">
      <c r="A265" s="37"/>
    </row>
    <row r="266" spans="1:1">
      <c r="A266" s="37" t="s">
        <v>5345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5346</v>
      </c>
    </row>
    <row r="273" spans="1:1">
      <c r="A273" s="37"/>
    </row>
    <row r="274" spans="1:1">
      <c r="A274" s="37" t="s">
        <v>5347</v>
      </c>
    </row>
    <row r="275" spans="1:1">
      <c r="A275" s="37"/>
    </row>
    <row r="276" spans="1:1">
      <c r="A276" s="37" t="s">
        <v>5348</v>
      </c>
    </row>
    <row r="277" spans="1:1">
      <c r="A277" s="37"/>
    </row>
    <row r="278" spans="1:1">
      <c r="A278" s="37" t="s">
        <v>5349</v>
      </c>
    </row>
    <row r="279" spans="1:1">
      <c r="A279" s="37"/>
    </row>
    <row r="280" spans="1:1">
      <c r="A280" s="37" t="s">
        <v>5350</v>
      </c>
    </row>
    <row r="281" spans="1:1">
      <c r="A281" s="37"/>
    </row>
    <row r="282" spans="1:1">
      <c r="A282" s="37" t="s">
        <v>5351</v>
      </c>
    </row>
    <row r="283" spans="1:1">
      <c r="A283" s="37"/>
    </row>
    <row r="284" spans="1:1">
      <c r="A284" s="37" t="s">
        <v>5352</v>
      </c>
    </row>
    <row r="285" spans="1:1">
      <c r="A285" s="37"/>
    </row>
    <row r="286" spans="1:1">
      <c r="A286" s="37" t="s">
        <v>5353</v>
      </c>
    </row>
    <row r="287" spans="1:1">
      <c r="A287" s="37"/>
    </row>
    <row r="288" spans="1:1">
      <c r="A288" s="37" t="s">
        <v>5354</v>
      </c>
    </row>
    <row r="289" spans="1:1">
      <c r="A289" s="37"/>
    </row>
    <row r="290" spans="1:1">
      <c r="A290" s="37" t="s">
        <v>5355</v>
      </c>
    </row>
    <row r="291" spans="1:1">
      <c r="A291" s="37"/>
    </row>
    <row r="292" spans="1:1">
      <c r="A292" s="37" t="s">
        <v>5356</v>
      </c>
    </row>
    <row r="293" spans="1:1">
      <c r="A293" s="37"/>
    </row>
    <row r="294" spans="1:1">
      <c r="A294" s="37" t="s">
        <v>5357</v>
      </c>
    </row>
    <row r="295" spans="1:1">
      <c r="A295" s="37"/>
    </row>
    <row r="296" spans="1:1">
      <c r="A296" s="37" t="s">
        <v>5358</v>
      </c>
    </row>
    <row r="297" spans="1:1">
      <c r="A297" s="37"/>
    </row>
    <row r="298" spans="1:1">
      <c r="A298" s="37" t="s">
        <v>65</v>
      </c>
    </row>
    <row r="299" spans="1:1">
      <c r="A299" s="37" t="s">
        <v>5359</v>
      </c>
    </row>
    <row r="300" spans="1:1">
      <c r="A300" s="37"/>
    </row>
    <row r="301" spans="1:1">
      <c r="A301" s="37" t="s">
        <v>65</v>
      </c>
    </row>
    <row r="302" spans="1:1">
      <c r="A302" s="37" t="s">
        <v>5360</v>
      </c>
    </row>
    <row r="303" spans="1:1">
      <c r="A303" s="37"/>
    </row>
    <row r="304" spans="1:1">
      <c r="A304" s="37" t="s">
        <v>5361</v>
      </c>
    </row>
    <row r="305" spans="1:1">
      <c r="A305" s="37"/>
    </row>
    <row r="306" spans="1:1">
      <c r="A306" s="37" t="s">
        <v>5362</v>
      </c>
    </row>
    <row r="307" spans="1:1">
      <c r="A307" s="37"/>
    </row>
    <row r="308" spans="1:1">
      <c r="A308" s="37" t="s">
        <v>65</v>
      </c>
    </row>
    <row r="309" spans="1:1">
      <c r="A309" s="37" t="s">
        <v>5363</v>
      </c>
    </row>
    <row r="310" spans="1:1">
      <c r="A310" s="37"/>
    </row>
    <row r="311" spans="1:1">
      <c r="A311" s="37" t="s">
        <v>65</v>
      </c>
    </row>
    <row r="312" spans="1:1">
      <c r="A312" s="37" t="s">
        <v>5364</v>
      </c>
    </row>
    <row r="313" spans="1:1">
      <c r="A313" s="37"/>
    </row>
    <row r="314" spans="1:1">
      <c r="A314" s="37" t="s">
        <v>65</v>
      </c>
    </row>
    <row r="315" spans="1:1">
      <c r="A315" s="37" t="s">
        <v>5365</v>
      </c>
    </row>
    <row r="316" spans="1:1">
      <c r="A316" s="37"/>
    </row>
    <row r="317" spans="1:1">
      <c r="A317" s="37" t="s">
        <v>65</v>
      </c>
    </row>
    <row r="318" spans="1:1">
      <c r="A318" s="37" t="s">
        <v>5366</v>
      </c>
    </row>
    <row r="319" spans="1:1">
      <c r="A319" s="37"/>
    </row>
    <row r="320" spans="1:1">
      <c r="A320" s="37" t="s">
        <v>5367</v>
      </c>
    </row>
    <row r="321" spans="1:1">
      <c r="A321" s="37"/>
    </row>
    <row r="322" spans="1:1">
      <c r="A322" s="37" t="s">
        <v>5368</v>
      </c>
    </row>
    <row r="323" spans="1:1">
      <c r="A323" s="37"/>
    </row>
    <row r="324" spans="1:1">
      <c r="A324" s="37" t="s">
        <v>5369</v>
      </c>
    </row>
    <row r="325" spans="1:1">
      <c r="A325" s="37"/>
    </row>
    <row r="326" spans="1:1">
      <c r="A326" s="37" t="s">
        <v>65</v>
      </c>
    </row>
    <row r="327" spans="1:1">
      <c r="A327" s="37" t="s">
        <v>5370</v>
      </c>
    </row>
    <row r="328" spans="1:1">
      <c r="A328" s="37"/>
    </row>
    <row r="329" spans="1:1">
      <c r="A329" s="37" t="s">
        <v>65</v>
      </c>
    </row>
    <row r="330" spans="1:1">
      <c r="A330" s="37" t="s">
        <v>5371</v>
      </c>
    </row>
    <row r="331" spans="1:1">
      <c r="A331" s="37"/>
    </row>
    <row r="332" spans="1:1">
      <c r="A332" s="37" t="s">
        <v>5372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65</v>
      </c>
    </row>
    <row r="340" spans="1:1">
      <c r="A340" s="37" t="s">
        <v>5373</v>
      </c>
    </row>
    <row r="341" spans="1:1">
      <c r="A341" s="37"/>
    </row>
    <row r="342" spans="1:1">
      <c r="A342" s="37" t="s">
        <v>65</v>
      </c>
    </row>
    <row r="343" spans="1:1">
      <c r="A343" s="37" t="s">
        <v>5374</v>
      </c>
    </row>
    <row r="344" spans="1:1">
      <c r="A344" s="37"/>
    </row>
    <row r="345" spans="1:1">
      <c r="A345" s="37" t="s">
        <v>65</v>
      </c>
    </row>
    <row r="346" spans="1:1">
      <c r="A346" s="37" t="s">
        <v>5375</v>
      </c>
    </row>
    <row r="347" spans="1:1">
      <c r="A347" s="37"/>
    </row>
    <row r="348" spans="1:1">
      <c r="A348" s="37" t="s">
        <v>65</v>
      </c>
    </row>
    <row r="349" spans="1:1">
      <c r="A349" s="37" t="s">
        <v>5376</v>
      </c>
    </row>
    <row r="350" spans="1:1">
      <c r="A350" s="37"/>
    </row>
    <row r="351" spans="1:1">
      <c r="A351" s="37" t="s">
        <v>5377</v>
      </c>
    </row>
    <row r="352" spans="1:1">
      <c r="A352" s="37"/>
    </row>
    <row r="353" spans="1:1">
      <c r="A353" s="37" t="s">
        <v>65</v>
      </c>
    </row>
    <row r="354" spans="1:1">
      <c r="A354" s="37" t="s">
        <v>5378</v>
      </c>
    </row>
    <row r="355" spans="1:1">
      <c r="A355" s="37"/>
    </row>
    <row r="356" spans="1:1">
      <c r="A356" s="37" t="s">
        <v>65</v>
      </c>
    </row>
    <row r="357" spans="1:1">
      <c r="A357" s="37" t="s">
        <v>5379</v>
      </c>
    </row>
    <row r="358" spans="1:1">
      <c r="A358" s="37"/>
    </row>
    <row r="359" spans="1:1">
      <c r="A359" s="37" t="s">
        <v>5380</v>
      </c>
    </row>
    <row r="360" spans="1:1">
      <c r="A360" s="37"/>
    </row>
    <row r="361" spans="1:1">
      <c r="A361" s="37" t="s">
        <v>65</v>
      </c>
    </row>
    <row r="362" spans="1:1">
      <c r="A362" s="37" t="s">
        <v>5381</v>
      </c>
    </row>
    <row r="363" spans="1:1">
      <c r="A363" s="37"/>
    </row>
    <row r="364" spans="1:1">
      <c r="A364" s="37" t="s">
        <v>65</v>
      </c>
    </row>
    <row r="365" spans="1:1">
      <c r="A365" s="37" t="s">
        <v>5382</v>
      </c>
    </row>
    <row r="366" spans="1:1">
      <c r="A366" s="37"/>
    </row>
    <row r="367" spans="1:1">
      <c r="A367" s="37" t="s">
        <v>65</v>
      </c>
    </row>
    <row r="368" spans="1:1">
      <c r="A368" s="37" t="s">
        <v>5383</v>
      </c>
    </row>
    <row r="369" spans="1:1">
      <c r="A369" s="37"/>
    </row>
    <row r="370" spans="1:1">
      <c r="A370" s="37" t="s">
        <v>65</v>
      </c>
    </row>
    <row r="371" spans="1:1">
      <c r="A371" s="37" t="s">
        <v>5384</v>
      </c>
    </row>
    <row r="372" spans="1:1">
      <c r="A372" s="37"/>
    </row>
    <row r="373" spans="1:1">
      <c r="A373" s="37" t="s">
        <v>5385</v>
      </c>
    </row>
    <row r="374" spans="1:1">
      <c r="A374" s="37"/>
    </row>
    <row r="375" spans="1:1">
      <c r="A375" s="37" t="s">
        <v>5386</v>
      </c>
    </row>
    <row r="376" spans="1:1">
      <c r="A376" s="37"/>
    </row>
    <row r="377" spans="1:1">
      <c r="A377" s="37" t="s">
        <v>65</v>
      </c>
    </row>
    <row r="378" spans="1:1">
      <c r="A378" s="37" t="s">
        <v>5387</v>
      </c>
    </row>
    <row r="379" spans="1:1">
      <c r="A379" s="37"/>
    </row>
    <row r="380" spans="1:1">
      <c r="A380" s="37" t="s">
        <v>65</v>
      </c>
    </row>
    <row r="381" spans="1:1">
      <c r="A381" s="37" t="s">
        <v>5388</v>
      </c>
    </row>
    <row r="382" spans="1:1">
      <c r="A382" s="37"/>
    </row>
    <row r="383" spans="1:1">
      <c r="A383" s="37" t="s">
        <v>5389</v>
      </c>
    </row>
    <row r="384" spans="1:1">
      <c r="A384" s="37"/>
    </row>
    <row r="385" spans="1:1">
      <c r="A385" s="37" t="s">
        <v>5390</v>
      </c>
    </row>
    <row r="386" spans="1:1">
      <c r="A386" s="37"/>
    </row>
    <row r="387" spans="1:1">
      <c r="A387" s="37" t="s">
        <v>5391</v>
      </c>
    </row>
    <row r="388" spans="1:1">
      <c r="A388" s="37"/>
    </row>
    <row r="389" spans="1:1">
      <c r="A389" s="37" t="s">
        <v>4537</v>
      </c>
    </row>
    <row r="390" spans="1:1">
      <c r="A390" s="37"/>
    </row>
    <row r="391" spans="1:1">
      <c r="A391" s="37" t="s">
        <v>5392</v>
      </c>
    </row>
    <row r="392" spans="1:1">
      <c r="A392" s="37"/>
    </row>
    <row r="393" spans="1:1">
      <c r="A393" s="37" t="s">
        <v>4045</v>
      </c>
    </row>
    <row r="394" spans="1:1">
      <c r="A394" s="37"/>
    </row>
    <row r="395" spans="1:1">
      <c r="A395" s="37" t="s">
        <v>5393</v>
      </c>
    </row>
    <row r="396" spans="1:1">
      <c r="A396" s="37"/>
    </row>
    <row r="397" spans="1:1">
      <c r="A397" s="37"/>
    </row>
    <row r="398" spans="1:1">
      <c r="A398" s="37" t="s">
        <v>5394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3815</v>
      </c>
    </row>
    <row r="405" spans="1:1">
      <c r="A405" s="37"/>
    </row>
    <row r="406" spans="1:1">
      <c r="A406" s="37" t="s">
        <v>4978</v>
      </c>
    </row>
    <row r="407" spans="1:1">
      <c r="A407" s="37"/>
    </row>
    <row r="408" spans="1:1">
      <c r="A408" s="37" t="s">
        <v>5395</v>
      </c>
    </row>
    <row r="409" spans="1:1">
      <c r="A409" s="37"/>
    </row>
    <row r="410" spans="1:1">
      <c r="A410" s="37" t="s">
        <v>5396</v>
      </c>
    </row>
    <row r="411" spans="1:1">
      <c r="A411" s="37"/>
    </row>
    <row r="412" spans="1:1">
      <c r="A412" s="37" t="s">
        <v>5397</v>
      </c>
    </row>
    <row r="413" spans="1:1">
      <c r="A413" s="37"/>
    </row>
    <row r="414" spans="1:1">
      <c r="A414" s="37" t="s">
        <v>4982</v>
      </c>
    </row>
    <row r="415" spans="1:1">
      <c r="A415" s="37"/>
    </row>
    <row r="416" spans="1:1">
      <c r="A416" s="37" t="s">
        <v>4983</v>
      </c>
    </row>
    <row r="417" spans="1:1">
      <c r="A417" s="37"/>
    </row>
    <row r="418" spans="1:1">
      <c r="A418" s="37" t="s">
        <v>4052</v>
      </c>
    </row>
    <row r="419" spans="1:1">
      <c r="A419" s="37"/>
    </row>
    <row r="420" spans="1:1">
      <c r="A420" s="37" t="s">
        <v>4549</v>
      </c>
    </row>
    <row r="421" spans="1:1">
      <c r="A421" s="37"/>
    </row>
    <row r="422" spans="1:1">
      <c r="A422" s="37" t="s">
        <v>4550</v>
      </c>
    </row>
    <row r="423" spans="1:1">
      <c r="A423" s="37"/>
    </row>
    <row r="424" spans="1:1">
      <c r="A424" s="37" t="s">
        <v>5184</v>
      </c>
    </row>
    <row r="425" spans="1:1">
      <c r="A425" s="37"/>
    </row>
    <row r="426" spans="1:1">
      <c r="A426" s="37" t="s">
        <v>4551</v>
      </c>
    </row>
    <row r="427" spans="1:1">
      <c r="A427" s="37"/>
    </row>
    <row r="428" spans="1:1">
      <c r="A428" s="37" t="s">
        <v>4056</v>
      </c>
    </row>
    <row r="429" spans="1:1">
      <c r="A429" s="37"/>
    </row>
    <row r="430" spans="1:1">
      <c r="A430" s="37" t="s">
        <v>3826</v>
      </c>
    </row>
    <row r="431" spans="1:1">
      <c r="A431" s="37"/>
    </row>
    <row r="432" spans="1:1">
      <c r="A432" s="37" t="s">
        <v>5398</v>
      </c>
    </row>
    <row r="433" spans="1:1">
      <c r="A433" s="37"/>
    </row>
    <row r="434" spans="1:1">
      <c r="A434" s="37" t="s">
        <v>5399</v>
      </c>
    </row>
    <row r="435" spans="1:1">
      <c r="A435" s="37"/>
    </row>
    <row r="436" spans="1:1">
      <c r="A436" s="37" t="s">
        <v>4556</v>
      </c>
    </row>
    <row r="437" spans="1:1">
      <c r="A437" s="37"/>
    </row>
    <row r="438" spans="1:1">
      <c r="A438" s="37" t="s">
        <v>5400</v>
      </c>
    </row>
    <row r="439" spans="1:1">
      <c r="A439" s="37"/>
    </row>
    <row r="440" spans="1:1">
      <c r="A440" s="37" t="s">
        <v>5401</v>
      </c>
    </row>
    <row r="441" spans="1:1">
      <c r="A441" s="37"/>
    </row>
    <row r="442" spans="1:1">
      <c r="A442" s="37" t="s">
        <v>3050</v>
      </c>
    </row>
    <row r="443" spans="1:1">
      <c r="A443" s="37"/>
    </row>
    <row r="444" spans="1:1">
      <c r="A444" s="37" t="s">
        <v>5402</v>
      </c>
    </row>
    <row r="445" spans="1:1">
      <c r="A445" s="37"/>
    </row>
    <row r="446" spans="1:1">
      <c r="A446" s="37" t="s">
        <v>5403</v>
      </c>
    </row>
    <row r="447" spans="1:1">
      <c r="A447" s="37"/>
    </row>
    <row r="448" spans="1:1">
      <c r="A448" s="37" t="s">
        <v>65</v>
      </c>
    </row>
    <row r="449" spans="1:1">
      <c r="A449" s="37" t="s">
        <v>5404</v>
      </c>
    </row>
    <row r="450" spans="1:1">
      <c r="A450" s="37"/>
    </row>
    <row r="451" spans="1:1">
      <c r="A451" s="37" t="s">
        <v>65</v>
      </c>
    </row>
    <row r="452" spans="1:1">
      <c r="A452" s="37" t="s">
        <v>5405</v>
      </c>
    </row>
    <row r="453" spans="1:1">
      <c r="A453" s="37"/>
    </row>
    <row r="454" spans="1:1">
      <c r="A454" s="37" t="s">
        <v>5406</v>
      </c>
    </row>
    <row r="455" spans="1:1">
      <c r="A455" s="37"/>
    </row>
    <row r="456" spans="1:1">
      <c r="A456" s="37" t="s">
        <v>5407</v>
      </c>
    </row>
    <row r="457" spans="1:1">
      <c r="A457" s="37"/>
    </row>
    <row r="458" spans="1:1">
      <c r="A458" s="37" t="s">
        <v>65</v>
      </c>
    </row>
    <row r="459" spans="1:1">
      <c r="A459" s="37" t="s">
        <v>5408</v>
      </c>
    </row>
    <row r="460" spans="1:1">
      <c r="A460" s="37"/>
    </row>
    <row r="461" spans="1:1">
      <c r="A461" s="37" t="s">
        <v>65</v>
      </c>
    </row>
    <row r="462" spans="1:1">
      <c r="A462" s="37" t="s">
        <v>5409</v>
      </c>
    </row>
    <row r="463" spans="1:1">
      <c r="A463" s="37"/>
    </row>
    <row r="464" spans="1:1">
      <c r="A464" s="37" t="s">
        <v>5410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5411</v>
      </c>
    </row>
    <row r="472" spans="1:1">
      <c r="A472" s="37"/>
    </row>
    <row r="473" spans="1:1">
      <c r="A473" s="37" t="s">
        <v>5412</v>
      </c>
    </row>
    <row r="474" spans="1:1">
      <c r="A474" s="37"/>
    </row>
    <row r="475" spans="1:1">
      <c r="A475" s="37" t="s">
        <v>5413</v>
      </c>
    </row>
    <row r="476" spans="1:1">
      <c r="A476" s="37"/>
    </row>
    <row r="477" spans="1:1">
      <c r="A477" s="37" t="s">
        <v>5414</v>
      </c>
    </row>
    <row r="478" spans="1:1">
      <c r="A478" s="37"/>
    </row>
    <row r="479" spans="1:1">
      <c r="A479" s="37" t="s">
        <v>65</v>
      </c>
    </row>
    <row r="480" spans="1:1">
      <c r="A480" s="37" t="s">
        <v>5415</v>
      </c>
    </row>
    <row r="481" spans="1:1">
      <c r="A481" s="37"/>
    </row>
    <row r="482" spans="1:1">
      <c r="A482" s="37" t="s">
        <v>65</v>
      </c>
    </row>
    <row r="483" spans="1:1">
      <c r="A483" s="37" t="s">
        <v>5416</v>
      </c>
    </row>
    <row r="484" spans="1:1">
      <c r="A484" s="37"/>
    </row>
    <row r="485" spans="1:1">
      <c r="A485" s="37" t="s">
        <v>5209</v>
      </c>
    </row>
    <row r="486" spans="1:1">
      <c r="A486" s="37"/>
    </row>
    <row r="487" spans="1:1">
      <c r="A487" s="37" t="s">
        <v>3099</v>
      </c>
    </row>
    <row r="488" spans="1:1">
      <c r="A488" s="37"/>
    </row>
    <row r="489" spans="1:1">
      <c r="A489" s="37" t="s">
        <v>5417</v>
      </c>
    </row>
    <row r="490" spans="1:1">
      <c r="A490" s="37"/>
    </row>
    <row r="491" spans="1:1">
      <c r="A491" s="37" t="s">
        <v>3101</v>
      </c>
    </row>
    <row r="492" spans="1:1">
      <c r="A492" s="37"/>
    </row>
    <row r="493" spans="1:1">
      <c r="A493" s="37" t="s">
        <v>5418</v>
      </c>
    </row>
    <row r="494" spans="1:1">
      <c r="A494" s="37"/>
    </row>
    <row r="495" spans="1:1">
      <c r="A495" s="37" t="s">
        <v>65</v>
      </c>
    </row>
    <row r="496" spans="1:1">
      <c r="A496" s="37" t="s">
        <v>5419</v>
      </c>
    </row>
    <row r="497" spans="1:1">
      <c r="A497" s="37"/>
    </row>
    <row r="498" spans="1:1">
      <c r="A498" s="37" t="s">
        <v>65</v>
      </c>
    </row>
    <row r="499" spans="1:1">
      <c r="A499" s="37" t="s">
        <v>5420</v>
      </c>
    </row>
    <row r="500" spans="1:1">
      <c r="A500" s="37"/>
    </row>
    <row r="501" spans="1:1">
      <c r="A501" s="37" t="s">
        <v>5421</v>
      </c>
    </row>
    <row r="502" spans="1:1">
      <c r="A502" s="37"/>
    </row>
    <row r="503" spans="1:1">
      <c r="A503" s="37" t="s">
        <v>5422</v>
      </c>
    </row>
    <row r="504" spans="1:1">
      <c r="A504" s="37"/>
    </row>
    <row r="505" spans="1:1">
      <c r="A505" s="37" t="s">
        <v>5423</v>
      </c>
    </row>
    <row r="506" spans="1:1">
      <c r="A506" s="37"/>
    </row>
    <row r="507" spans="1:1">
      <c r="A507" s="37" t="s">
        <v>5424</v>
      </c>
    </row>
    <row r="508" spans="1:1">
      <c r="A508" s="37"/>
    </row>
    <row r="509" spans="1:1">
      <c r="A509" s="37" t="s">
        <v>5425</v>
      </c>
    </row>
    <row r="510" spans="1:1">
      <c r="A510" s="37"/>
    </row>
    <row r="511" spans="1:1">
      <c r="A511" s="37" t="s">
        <v>5426</v>
      </c>
    </row>
    <row r="512" spans="1:1">
      <c r="A512" s="37"/>
    </row>
    <row r="513" spans="1:1">
      <c r="A513" s="37" t="s">
        <v>5427</v>
      </c>
    </row>
    <row r="514" spans="1:1">
      <c r="A514" s="37"/>
    </row>
    <row r="515" spans="1:1">
      <c r="A515" s="37" t="s">
        <v>5428</v>
      </c>
    </row>
    <row r="516" spans="1:1">
      <c r="A516" s="37"/>
    </row>
    <row r="517" spans="1:1">
      <c r="A517" s="37" t="s">
        <v>5429</v>
      </c>
    </row>
    <row r="518" spans="1:1">
      <c r="A518" s="37"/>
    </row>
    <row r="519" spans="1:1">
      <c r="A519" s="37" t="s">
        <v>5430</v>
      </c>
    </row>
    <row r="520" spans="1:1">
      <c r="A520" s="37"/>
    </row>
    <row r="521" spans="1:1">
      <c r="A521" s="37" t="s">
        <v>5431</v>
      </c>
    </row>
    <row r="522" spans="1:1">
      <c r="A522" s="37"/>
    </row>
    <row r="523" spans="1:1">
      <c r="A523" s="37" t="s">
        <v>5432</v>
      </c>
    </row>
    <row r="524" spans="1:1">
      <c r="A524" s="37"/>
    </row>
    <row r="525" spans="1:1">
      <c r="A525" s="37" t="s">
        <v>5433</v>
      </c>
    </row>
    <row r="526" spans="1:1">
      <c r="A526" s="37"/>
    </row>
    <row r="527" spans="1:1">
      <c r="A527" s="37" t="s">
        <v>5434</v>
      </c>
    </row>
    <row r="528" spans="1:1">
      <c r="A528" s="37"/>
    </row>
    <row r="529" spans="1:1">
      <c r="A529" s="37"/>
    </row>
    <row r="530" spans="1:1">
      <c r="A530" s="37" t="s">
        <v>5435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5436</v>
      </c>
    </row>
    <row r="537" spans="1:1">
      <c r="A537" s="37"/>
    </row>
    <row r="538" spans="1:1">
      <c r="A538" s="37" t="s">
        <v>65</v>
      </c>
    </row>
    <row r="539" spans="1:1">
      <c r="A539" s="37" t="s">
        <v>5437</v>
      </c>
    </row>
    <row r="540" spans="1:1">
      <c r="A540" s="37"/>
    </row>
    <row r="541" spans="1:1">
      <c r="A541" s="37" t="s">
        <v>65</v>
      </c>
    </row>
    <row r="542" spans="1:1">
      <c r="A542" s="37" t="s">
        <v>326</v>
      </c>
    </row>
    <row r="543" spans="1:1">
      <c r="A543" s="37" t="s">
        <v>5438</v>
      </c>
    </row>
    <row r="544" spans="1:1">
      <c r="A544" s="37"/>
    </row>
    <row r="545" spans="1:1">
      <c r="A545" s="37" t="s">
        <v>65</v>
      </c>
    </row>
    <row r="546" spans="1:1">
      <c r="A546" s="37" t="s">
        <v>65</v>
      </c>
    </row>
  </sheetData>
  <pageMargins left="0.7" right="0.7" top="0.75" bottom="0.75" header="0.3" footer="0.3"/>
  <pageSetup scale="72"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D61-C72C-43A1-BDFB-3AD26B692783}">
  <sheetPr>
    <pageSetUpPr fitToPage="1"/>
  </sheetPr>
  <dimension ref="A1:A22"/>
  <sheetViews>
    <sheetView workbookViewId="0">
      <selection sqref="A1:A546"/>
    </sheetView>
  </sheetViews>
  <sheetFormatPr defaultRowHeight="14.4"/>
  <sheetData>
    <row r="1" spans="1:1">
      <c r="A1" s="37"/>
    </row>
    <row r="2" spans="1:1">
      <c r="A2" s="37" t="s">
        <v>5439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5440</v>
      </c>
    </row>
    <row r="9" spans="1:1">
      <c r="A9" s="37"/>
    </row>
    <row r="10" spans="1:1">
      <c r="A10" s="37" t="s">
        <v>5441</v>
      </c>
    </row>
    <row r="11" spans="1:1">
      <c r="A11" s="37"/>
    </row>
    <row r="12" spans="1:1">
      <c r="A12" s="37" t="s">
        <v>5442</v>
      </c>
    </row>
    <row r="13" spans="1:1">
      <c r="A13" s="37"/>
    </row>
    <row r="14" spans="1:1">
      <c r="A14" s="37" t="s">
        <v>65</v>
      </c>
    </row>
    <row r="15" spans="1:1">
      <c r="A15" s="37" t="s">
        <v>5443</v>
      </c>
    </row>
    <row r="16" spans="1:1">
      <c r="A16" s="37"/>
    </row>
    <row r="17" spans="1:1">
      <c r="A17" s="37" t="s">
        <v>65</v>
      </c>
    </row>
    <row r="18" spans="1:1">
      <c r="A18" s="37" t="s">
        <v>326</v>
      </c>
    </row>
    <row r="19" spans="1:1">
      <c r="A19" s="37" t="s">
        <v>5444</v>
      </c>
    </row>
    <row r="20" spans="1:1">
      <c r="A20" s="37"/>
    </row>
    <row r="21" spans="1:1">
      <c r="A21" s="37" t="s">
        <v>65</v>
      </c>
    </row>
    <row r="22" spans="1:1">
      <c r="A22" s="37" t="s">
        <v>65</v>
      </c>
    </row>
  </sheetData>
  <pageMargins left="0.7" right="0.7" top="0.75" bottom="0.75" header="0.3" footer="0.3"/>
  <pageSetup paperSize="9" scale="77" fitToHeight="0" orientation="landscape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E0B3-0F39-4D7C-8091-F613216330CE}">
  <dimension ref="A1:A590"/>
  <sheetViews>
    <sheetView topLeftCell="A565" workbookViewId="0">
      <selection activeCell="L79" sqref="L79"/>
    </sheetView>
  </sheetViews>
  <sheetFormatPr defaultRowHeight="14.4"/>
  <sheetData>
    <row r="1" spans="1:1">
      <c r="A1" s="37"/>
    </row>
    <row r="2" spans="1:1">
      <c r="A2" s="37" t="s">
        <v>5004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5005</v>
      </c>
    </row>
    <row r="9" spans="1:1">
      <c r="A9" s="37"/>
    </row>
    <row r="10" spans="1:1">
      <c r="A10" s="37" t="s">
        <v>65</v>
      </c>
    </row>
    <row r="11" spans="1:1">
      <c r="A11" s="37" t="s">
        <v>5006</v>
      </c>
    </row>
    <row r="12" spans="1:1">
      <c r="A12" s="37"/>
    </row>
    <row r="13" spans="1:1">
      <c r="A13" s="37" t="s">
        <v>65</v>
      </c>
    </row>
    <row r="14" spans="1:1">
      <c r="A14" s="37" t="s">
        <v>5007</v>
      </c>
    </row>
    <row r="15" spans="1:1">
      <c r="A15" s="37"/>
    </row>
    <row r="16" spans="1:1">
      <c r="A16" s="37" t="s">
        <v>5008</v>
      </c>
    </row>
    <row r="17" spans="1:1">
      <c r="A17" s="37"/>
    </row>
    <row r="18" spans="1:1">
      <c r="A18" s="37" t="s">
        <v>5009</v>
      </c>
    </row>
    <row r="19" spans="1:1">
      <c r="A19" s="37"/>
    </row>
    <row r="20" spans="1:1">
      <c r="A20" s="37" t="s">
        <v>65</v>
      </c>
    </row>
    <row r="21" spans="1:1">
      <c r="A21" s="37" t="s">
        <v>5010</v>
      </c>
    </row>
    <row r="22" spans="1:1">
      <c r="A22" s="37"/>
    </row>
    <row r="23" spans="1:1">
      <c r="A23" s="37" t="s">
        <v>65</v>
      </c>
    </row>
    <row r="24" spans="1:1">
      <c r="A24" s="37" t="s">
        <v>5011</v>
      </c>
    </row>
    <row r="25" spans="1:1">
      <c r="A25" s="37"/>
    </row>
    <row r="26" spans="1:1">
      <c r="A26" s="37" t="s">
        <v>3391</v>
      </c>
    </row>
    <row r="27" spans="1:1">
      <c r="A27" s="37"/>
    </row>
    <row r="28" spans="1:1">
      <c r="A28" s="37" t="s">
        <v>3392</v>
      </c>
    </row>
    <row r="29" spans="1:1">
      <c r="A29" s="37"/>
    </row>
    <row r="30" spans="1:1">
      <c r="A30" s="37" t="s">
        <v>5012</v>
      </c>
    </row>
    <row r="31" spans="1:1">
      <c r="A31" s="37"/>
    </row>
    <row r="32" spans="1:1">
      <c r="A32" s="37" t="s">
        <v>65</v>
      </c>
    </row>
    <row r="33" spans="1:1">
      <c r="A33" s="37" t="s">
        <v>5013</v>
      </c>
    </row>
    <row r="34" spans="1:1">
      <c r="A34" s="37"/>
    </row>
    <row r="35" spans="1:1">
      <c r="A35" s="37" t="s">
        <v>65</v>
      </c>
    </row>
    <row r="36" spans="1:1">
      <c r="A36" s="37" t="s">
        <v>5014</v>
      </c>
    </row>
    <row r="37" spans="1:1">
      <c r="A37" s="37"/>
    </row>
    <row r="38" spans="1:1">
      <c r="A38" s="37" t="s">
        <v>5015</v>
      </c>
    </row>
    <row r="39" spans="1:1">
      <c r="A39" s="37"/>
    </row>
    <row r="40" spans="1:1">
      <c r="A40" s="37" t="s">
        <v>5016</v>
      </c>
    </row>
    <row r="41" spans="1:1">
      <c r="A41" s="37"/>
    </row>
    <row r="42" spans="1:1">
      <c r="A42" s="37" t="s">
        <v>5017</v>
      </c>
    </row>
    <row r="43" spans="1:1">
      <c r="A43" s="37"/>
    </row>
    <row r="44" spans="1:1">
      <c r="A44" s="37" t="s">
        <v>5018</v>
      </c>
    </row>
    <row r="45" spans="1:1">
      <c r="A45" s="37"/>
    </row>
    <row r="46" spans="1:1">
      <c r="A46" s="37" t="s">
        <v>5019</v>
      </c>
    </row>
    <row r="47" spans="1:1">
      <c r="A47" s="37"/>
    </row>
    <row r="48" spans="1:1">
      <c r="A48" s="37" t="s">
        <v>5020</v>
      </c>
    </row>
    <row r="49" spans="1:1">
      <c r="A49" s="37"/>
    </row>
    <row r="50" spans="1:1">
      <c r="A50" s="37" t="s">
        <v>5021</v>
      </c>
    </row>
    <row r="51" spans="1:1">
      <c r="A51" s="37"/>
    </row>
    <row r="52" spans="1:1">
      <c r="A52" s="37" t="s">
        <v>5022</v>
      </c>
    </row>
    <row r="53" spans="1:1">
      <c r="A53" s="37"/>
    </row>
    <row r="54" spans="1:1">
      <c r="A54" s="37" t="s">
        <v>5023</v>
      </c>
    </row>
    <row r="55" spans="1:1">
      <c r="A55" s="37"/>
    </row>
    <row r="56" spans="1:1">
      <c r="A56" s="37" t="s">
        <v>65</v>
      </c>
    </row>
    <row r="57" spans="1:1">
      <c r="A57" s="37" t="s">
        <v>5024</v>
      </c>
    </row>
    <row r="58" spans="1:1">
      <c r="A58" s="37"/>
    </row>
    <row r="59" spans="1:1">
      <c r="A59" s="37" t="s">
        <v>65</v>
      </c>
    </row>
    <row r="60" spans="1:1">
      <c r="A60" s="37" t="s">
        <v>5025</v>
      </c>
    </row>
    <row r="61" spans="1:1">
      <c r="A61" s="37"/>
    </row>
    <row r="62" spans="1:1">
      <c r="A62" s="37" t="s">
        <v>5026</v>
      </c>
    </row>
    <row r="63" spans="1:1">
      <c r="A63" s="37"/>
    </row>
    <row r="64" spans="1:1">
      <c r="A64" s="37" t="s">
        <v>5027</v>
      </c>
    </row>
    <row r="65" spans="1:1">
      <c r="A65" s="37"/>
    </row>
    <row r="66" spans="1:1">
      <c r="A66" s="37" t="s">
        <v>5028</v>
      </c>
    </row>
    <row r="67" spans="1:1">
      <c r="A67" s="37"/>
    </row>
    <row r="68" spans="1:1">
      <c r="A68" s="37" t="s">
        <v>5029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5030</v>
      </c>
    </row>
    <row r="76" spans="1:1">
      <c r="A76" s="37"/>
    </row>
    <row r="77" spans="1:1">
      <c r="A77" s="37" t="s">
        <v>65</v>
      </c>
    </row>
    <row r="78" spans="1:1">
      <c r="A78" s="37" t="s">
        <v>5031</v>
      </c>
    </row>
    <row r="79" spans="1:1">
      <c r="A79" s="37"/>
    </row>
    <row r="80" spans="1:1">
      <c r="A80" s="37" t="s">
        <v>65</v>
      </c>
    </row>
    <row r="81" spans="1:1">
      <c r="A81" s="37" t="s">
        <v>5032</v>
      </c>
    </row>
    <row r="82" spans="1:1">
      <c r="A82" s="37"/>
    </row>
    <row r="83" spans="1:1">
      <c r="A83" s="37" t="s">
        <v>5033</v>
      </c>
    </row>
    <row r="84" spans="1:1">
      <c r="A84" s="37"/>
    </row>
    <row r="85" spans="1:1">
      <c r="A85" s="37" t="s">
        <v>5034</v>
      </c>
    </row>
    <row r="86" spans="1:1">
      <c r="A86" s="37"/>
    </row>
    <row r="87" spans="1:1">
      <c r="A87" s="37" t="s">
        <v>5035</v>
      </c>
    </row>
    <row r="88" spans="1:1">
      <c r="A88" s="37"/>
    </row>
    <row r="89" spans="1:1">
      <c r="A89" s="37" t="s">
        <v>5036</v>
      </c>
    </row>
    <row r="90" spans="1:1">
      <c r="A90" s="37"/>
    </row>
    <row r="91" spans="1:1">
      <c r="A91" s="37" t="s">
        <v>5037</v>
      </c>
    </row>
    <row r="92" spans="1:1">
      <c r="A92" s="37"/>
    </row>
    <row r="93" spans="1:1">
      <c r="A93" s="37" t="s">
        <v>5038</v>
      </c>
    </row>
    <row r="94" spans="1:1">
      <c r="A94" s="37"/>
    </row>
    <row r="95" spans="1:1">
      <c r="A95" s="37" t="s">
        <v>5039</v>
      </c>
    </row>
    <row r="96" spans="1:1">
      <c r="A96" s="37"/>
    </row>
    <row r="97" spans="1:1">
      <c r="A97" s="37" t="s">
        <v>5040</v>
      </c>
    </row>
    <row r="98" spans="1:1">
      <c r="A98" s="37"/>
    </row>
    <row r="99" spans="1:1">
      <c r="A99" s="37" t="s">
        <v>2902</v>
      </c>
    </row>
    <row r="100" spans="1:1">
      <c r="A100" s="37"/>
    </row>
    <row r="101" spans="1:1">
      <c r="A101" s="37" t="s">
        <v>65</v>
      </c>
    </row>
    <row r="102" spans="1:1">
      <c r="A102" s="37" t="s">
        <v>5041</v>
      </c>
    </row>
    <row r="103" spans="1:1">
      <c r="A103" s="37"/>
    </row>
    <row r="104" spans="1:1">
      <c r="A104" s="37" t="s">
        <v>65</v>
      </c>
    </row>
    <row r="105" spans="1:1">
      <c r="A105" s="37" t="s">
        <v>5042</v>
      </c>
    </row>
    <row r="106" spans="1:1">
      <c r="A106" s="37"/>
    </row>
    <row r="107" spans="1:1">
      <c r="A107" s="37" t="s">
        <v>5043</v>
      </c>
    </row>
    <row r="108" spans="1:1">
      <c r="A108" s="37"/>
    </row>
    <row r="109" spans="1:1">
      <c r="A109" s="37" t="s">
        <v>5044</v>
      </c>
    </row>
    <row r="110" spans="1:1">
      <c r="A110" s="37"/>
    </row>
    <row r="111" spans="1:1">
      <c r="A111" s="37" t="s">
        <v>5045</v>
      </c>
    </row>
    <row r="112" spans="1:1">
      <c r="A112" s="37"/>
    </row>
    <row r="113" spans="1:1">
      <c r="A113" s="37" t="s">
        <v>5046</v>
      </c>
    </row>
    <row r="114" spans="1:1">
      <c r="A114" s="37"/>
    </row>
    <row r="115" spans="1:1">
      <c r="A115" s="37" t="s">
        <v>65</v>
      </c>
    </row>
    <row r="116" spans="1:1">
      <c r="A116" s="37" t="s">
        <v>5047</v>
      </c>
    </row>
    <row r="117" spans="1:1">
      <c r="A117" s="37"/>
    </row>
    <row r="118" spans="1:1">
      <c r="A118" s="37" t="s">
        <v>65</v>
      </c>
    </row>
    <row r="119" spans="1:1">
      <c r="A119" s="37" t="s">
        <v>5048</v>
      </c>
    </row>
    <row r="120" spans="1:1">
      <c r="A120" s="37"/>
    </row>
    <row r="121" spans="1:1">
      <c r="A121" s="37" t="s">
        <v>5049</v>
      </c>
    </row>
    <row r="122" spans="1:1">
      <c r="A122" s="37"/>
    </row>
    <row r="123" spans="1:1">
      <c r="A123" s="37" t="s">
        <v>65</v>
      </c>
    </row>
    <row r="124" spans="1:1">
      <c r="A124" s="37" t="s">
        <v>5050</v>
      </c>
    </row>
    <row r="125" spans="1:1">
      <c r="A125" s="37"/>
    </row>
    <row r="126" spans="1:1">
      <c r="A126" s="37" t="s">
        <v>65</v>
      </c>
    </row>
    <row r="127" spans="1:1">
      <c r="A127" s="37" t="s">
        <v>5051</v>
      </c>
    </row>
    <row r="128" spans="1:1">
      <c r="A128" s="37"/>
    </row>
    <row r="129" spans="1:1">
      <c r="A129" s="37" t="s">
        <v>65</v>
      </c>
    </row>
    <row r="130" spans="1:1">
      <c r="A130" s="37" t="s">
        <v>5052</v>
      </c>
    </row>
    <row r="131" spans="1:1">
      <c r="A131" s="37"/>
    </row>
    <row r="132" spans="1:1">
      <c r="A132" s="37" t="s">
        <v>65</v>
      </c>
    </row>
    <row r="133" spans="1:1">
      <c r="A133" s="37"/>
    </row>
    <row r="134" spans="1:1">
      <c r="A134" s="37" t="s">
        <v>5053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5054</v>
      </c>
    </row>
    <row r="141" spans="1:1">
      <c r="A141" s="37"/>
    </row>
    <row r="142" spans="1:1">
      <c r="A142" s="37" t="s">
        <v>5055</v>
      </c>
    </row>
    <row r="143" spans="1:1">
      <c r="A143" s="37"/>
    </row>
    <row r="144" spans="1:1">
      <c r="A144" s="37" t="s">
        <v>5056</v>
      </c>
    </row>
    <row r="145" spans="1:1">
      <c r="A145" s="37"/>
    </row>
    <row r="146" spans="1:1">
      <c r="A146" s="37" t="s">
        <v>5057</v>
      </c>
    </row>
    <row r="147" spans="1:1">
      <c r="A147" s="37"/>
    </row>
    <row r="148" spans="1:1">
      <c r="A148" s="37" t="s">
        <v>5058</v>
      </c>
    </row>
    <row r="149" spans="1:1">
      <c r="A149" s="37"/>
    </row>
    <row r="150" spans="1:1">
      <c r="A150" s="37" t="s">
        <v>5059</v>
      </c>
    </row>
    <row r="151" spans="1:1">
      <c r="A151" s="37"/>
    </row>
    <row r="152" spans="1:1">
      <c r="A152" s="37" t="s">
        <v>5060</v>
      </c>
    </row>
    <row r="153" spans="1:1">
      <c r="A153" s="37"/>
    </row>
    <row r="154" spans="1:1">
      <c r="A154" s="37" t="s">
        <v>5061</v>
      </c>
    </row>
    <row r="155" spans="1:1">
      <c r="A155" s="37"/>
    </row>
    <row r="156" spans="1:1">
      <c r="A156" s="37" t="s">
        <v>5062</v>
      </c>
    </row>
    <row r="157" spans="1:1">
      <c r="A157" s="37"/>
    </row>
    <row r="158" spans="1:1">
      <c r="A158" s="37" t="s">
        <v>5063</v>
      </c>
    </row>
    <row r="159" spans="1:1">
      <c r="A159" s="37"/>
    </row>
    <row r="160" spans="1:1">
      <c r="A160" s="37" t="s">
        <v>5064</v>
      </c>
    </row>
    <row r="161" spans="1:1">
      <c r="A161" s="37"/>
    </row>
    <row r="162" spans="1:1">
      <c r="A162" s="37" t="s">
        <v>5065</v>
      </c>
    </row>
    <row r="163" spans="1:1">
      <c r="A163" s="37"/>
    </row>
    <row r="164" spans="1:1">
      <c r="A164" s="37" t="s">
        <v>5066</v>
      </c>
    </row>
    <row r="165" spans="1:1">
      <c r="A165" s="37"/>
    </row>
    <row r="166" spans="1:1">
      <c r="A166" s="37" t="s">
        <v>5067</v>
      </c>
    </row>
    <row r="167" spans="1:1">
      <c r="A167" s="37"/>
    </row>
    <row r="168" spans="1:1">
      <c r="A168" s="37" t="s">
        <v>5068</v>
      </c>
    </row>
    <row r="169" spans="1:1">
      <c r="A169" s="37"/>
    </row>
    <row r="170" spans="1:1">
      <c r="A170" s="37" t="s">
        <v>5069</v>
      </c>
    </row>
    <row r="171" spans="1:1">
      <c r="A171" s="37"/>
    </row>
    <row r="172" spans="1:1">
      <c r="A172" s="37" t="s">
        <v>5070</v>
      </c>
    </row>
    <row r="173" spans="1:1">
      <c r="A173" s="37"/>
    </row>
    <row r="174" spans="1:1">
      <c r="A174" s="37" t="s">
        <v>5071</v>
      </c>
    </row>
    <row r="175" spans="1:1">
      <c r="A175" s="37"/>
    </row>
    <row r="176" spans="1:1">
      <c r="A176" s="37" t="s">
        <v>5072</v>
      </c>
    </row>
    <row r="177" spans="1:1">
      <c r="A177" s="37"/>
    </row>
    <row r="178" spans="1:1">
      <c r="A178" s="37" t="s">
        <v>5073</v>
      </c>
    </row>
    <row r="179" spans="1:1">
      <c r="A179" s="37"/>
    </row>
    <row r="180" spans="1:1">
      <c r="A180" s="37" t="s">
        <v>5074</v>
      </c>
    </row>
    <row r="181" spans="1:1">
      <c r="A181" s="37"/>
    </row>
    <row r="182" spans="1:1">
      <c r="A182" s="37" t="s">
        <v>5075</v>
      </c>
    </row>
    <row r="183" spans="1:1">
      <c r="A183" s="37"/>
    </row>
    <row r="184" spans="1:1">
      <c r="A184" s="37" t="s">
        <v>65</v>
      </c>
    </row>
    <row r="185" spans="1:1">
      <c r="A185" s="37" t="s">
        <v>5076</v>
      </c>
    </row>
    <row r="186" spans="1:1">
      <c r="A186" s="37"/>
    </row>
    <row r="187" spans="1:1">
      <c r="A187" s="37" t="s">
        <v>65</v>
      </c>
    </row>
    <row r="188" spans="1:1">
      <c r="A188" s="37" t="s">
        <v>5077</v>
      </c>
    </row>
    <row r="189" spans="1:1">
      <c r="A189" s="37"/>
    </row>
    <row r="190" spans="1:1">
      <c r="A190" s="37" t="s">
        <v>5078</v>
      </c>
    </row>
    <row r="191" spans="1:1">
      <c r="A191" s="37"/>
    </row>
    <row r="192" spans="1:1">
      <c r="A192" s="37" t="s">
        <v>5079</v>
      </c>
    </row>
    <row r="193" spans="1:1">
      <c r="A193" s="37"/>
    </row>
    <row r="194" spans="1:1">
      <c r="A194" s="37" t="s">
        <v>5080</v>
      </c>
    </row>
    <row r="195" spans="1:1">
      <c r="A195" s="37"/>
    </row>
    <row r="196" spans="1:1">
      <c r="A196" s="37" t="s">
        <v>5081</v>
      </c>
    </row>
    <row r="197" spans="1:1">
      <c r="A197" s="37"/>
    </row>
    <row r="198" spans="1:1">
      <c r="A198" s="37" t="s">
        <v>5082</v>
      </c>
    </row>
    <row r="199" spans="1:1">
      <c r="A199" s="37"/>
    </row>
    <row r="200" spans="1:1">
      <c r="A200" s="37" t="s">
        <v>5083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5084</v>
      </c>
    </row>
    <row r="208" spans="1:1">
      <c r="A208" s="37"/>
    </row>
    <row r="209" spans="1:1">
      <c r="A209" s="37" t="s">
        <v>5085</v>
      </c>
    </row>
    <row r="210" spans="1:1">
      <c r="A210" s="37"/>
    </row>
    <row r="211" spans="1:1">
      <c r="A211" s="37" t="s">
        <v>65</v>
      </c>
    </row>
    <row r="212" spans="1:1">
      <c r="A212" s="37" t="s">
        <v>5086</v>
      </c>
    </row>
    <row r="213" spans="1:1">
      <c r="A213" s="37"/>
    </row>
    <row r="214" spans="1:1">
      <c r="A214" s="37" t="s">
        <v>65</v>
      </c>
    </row>
    <row r="215" spans="1:1">
      <c r="A215" s="37" t="s">
        <v>5087</v>
      </c>
    </row>
    <row r="216" spans="1:1">
      <c r="A216" s="37"/>
    </row>
    <row r="217" spans="1:1">
      <c r="A217" s="37" t="s">
        <v>5088</v>
      </c>
    </row>
    <row r="218" spans="1:1">
      <c r="A218" s="37"/>
    </row>
    <row r="219" spans="1:1">
      <c r="A219" s="37" t="s">
        <v>5089</v>
      </c>
    </row>
    <row r="220" spans="1:1">
      <c r="A220" s="37"/>
    </row>
    <row r="221" spans="1:1">
      <c r="A221" s="37" t="s">
        <v>5090</v>
      </c>
    </row>
    <row r="222" spans="1:1">
      <c r="A222" s="37"/>
    </row>
    <row r="223" spans="1:1">
      <c r="A223" s="37" t="s">
        <v>5091</v>
      </c>
    </row>
    <row r="224" spans="1:1">
      <c r="A224" s="37"/>
    </row>
    <row r="225" spans="1:1">
      <c r="A225" s="37" t="s">
        <v>5092</v>
      </c>
    </row>
    <row r="226" spans="1:1">
      <c r="A226" s="37"/>
    </row>
    <row r="227" spans="1:1">
      <c r="A227" s="37" t="s">
        <v>5093</v>
      </c>
    </row>
    <row r="228" spans="1:1">
      <c r="A228" s="37"/>
    </row>
    <row r="229" spans="1:1">
      <c r="A229" s="37" t="s">
        <v>5094</v>
      </c>
    </row>
    <row r="230" spans="1:1">
      <c r="A230" s="37"/>
    </row>
    <row r="231" spans="1:1">
      <c r="A231" s="37" t="s">
        <v>5095</v>
      </c>
    </row>
    <row r="232" spans="1:1">
      <c r="A232" s="37"/>
    </row>
    <row r="233" spans="1:1">
      <c r="A233" s="37" t="s">
        <v>5096</v>
      </c>
    </row>
    <row r="234" spans="1:1">
      <c r="A234" s="37"/>
    </row>
    <row r="235" spans="1:1">
      <c r="A235" s="37" t="s">
        <v>5097</v>
      </c>
    </row>
    <row r="236" spans="1:1">
      <c r="A236" s="37"/>
    </row>
    <row r="237" spans="1:1">
      <c r="A237" s="37" t="s">
        <v>5098</v>
      </c>
    </row>
    <row r="238" spans="1:1">
      <c r="A238" s="37"/>
    </row>
    <row r="239" spans="1:1">
      <c r="A239" s="37" t="s">
        <v>5099</v>
      </c>
    </row>
    <row r="240" spans="1:1">
      <c r="A240" s="37"/>
    </row>
    <row r="241" spans="1:1">
      <c r="A241" s="37" t="s">
        <v>5100</v>
      </c>
    </row>
    <row r="242" spans="1:1">
      <c r="A242" s="37"/>
    </row>
    <row r="243" spans="1:1">
      <c r="A243" s="37" t="s">
        <v>5101</v>
      </c>
    </row>
    <row r="244" spans="1:1">
      <c r="A244" s="37"/>
    </row>
    <row r="245" spans="1:1">
      <c r="A245" s="37" t="s">
        <v>5102</v>
      </c>
    </row>
    <row r="246" spans="1:1">
      <c r="A246" s="37"/>
    </row>
    <row r="247" spans="1:1">
      <c r="A247" s="37" t="s">
        <v>5103</v>
      </c>
    </row>
    <row r="248" spans="1:1">
      <c r="A248" s="37"/>
    </row>
    <row r="249" spans="1:1">
      <c r="A249" s="37" t="s">
        <v>5104</v>
      </c>
    </row>
    <row r="250" spans="1:1">
      <c r="A250" s="37"/>
    </row>
    <row r="251" spans="1:1">
      <c r="A251" s="37" t="s">
        <v>5105</v>
      </c>
    </row>
    <row r="252" spans="1:1">
      <c r="A252" s="37"/>
    </row>
    <row r="253" spans="1:1">
      <c r="A253" s="37" t="s">
        <v>5106</v>
      </c>
    </row>
    <row r="254" spans="1:1">
      <c r="A254" s="37"/>
    </row>
    <row r="255" spans="1:1">
      <c r="A255" s="37" t="s">
        <v>5107</v>
      </c>
    </row>
    <row r="256" spans="1:1">
      <c r="A256" s="37"/>
    </row>
    <row r="257" spans="1:1">
      <c r="A257" s="37" t="s">
        <v>5108</v>
      </c>
    </row>
    <row r="258" spans="1:1">
      <c r="A258" s="37"/>
    </row>
    <row r="259" spans="1:1">
      <c r="A259" s="37" t="s">
        <v>5109</v>
      </c>
    </row>
    <row r="260" spans="1:1">
      <c r="A260" s="37"/>
    </row>
    <row r="261" spans="1:1">
      <c r="A261" s="37" t="s">
        <v>5110</v>
      </c>
    </row>
    <row r="262" spans="1:1">
      <c r="A262" s="37"/>
    </row>
    <row r="263" spans="1:1">
      <c r="A263" s="37" t="s">
        <v>5111</v>
      </c>
    </row>
    <row r="264" spans="1:1">
      <c r="A264" s="37"/>
    </row>
    <row r="265" spans="1:1">
      <c r="A265" s="37"/>
    </row>
    <row r="266" spans="1:1">
      <c r="A266" s="37" t="s">
        <v>5112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65</v>
      </c>
    </row>
    <row r="273" spans="1:1">
      <c r="A273" s="37" t="s">
        <v>5113</v>
      </c>
    </row>
    <row r="274" spans="1:1">
      <c r="A274" s="37"/>
    </row>
    <row r="275" spans="1:1">
      <c r="A275" s="37" t="s">
        <v>65</v>
      </c>
    </row>
    <row r="276" spans="1:1">
      <c r="A276" s="37" t="s">
        <v>5114</v>
      </c>
    </row>
    <row r="277" spans="1:1">
      <c r="A277" s="37"/>
    </row>
    <row r="278" spans="1:1">
      <c r="A278" s="37" t="s">
        <v>5115</v>
      </c>
    </row>
    <row r="279" spans="1:1">
      <c r="A279" s="37"/>
    </row>
    <row r="280" spans="1:1">
      <c r="A280" s="37" t="s">
        <v>5116</v>
      </c>
    </row>
    <row r="281" spans="1:1">
      <c r="A281" s="37"/>
    </row>
    <row r="282" spans="1:1">
      <c r="A282" s="37" t="s">
        <v>5117</v>
      </c>
    </row>
    <row r="283" spans="1:1">
      <c r="A283" s="37"/>
    </row>
    <row r="284" spans="1:1">
      <c r="A284" s="37" t="s">
        <v>5118</v>
      </c>
    </row>
    <row r="285" spans="1:1">
      <c r="A285" s="37"/>
    </row>
    <row r="286" spans="1:1">
      <c r="A286" s="37" t="s">
        <v>5119</v>
      </c>
    </row>
    <row r="287" spans="1:1">
      <c r="A287" s="37"/>
    </row>
    <row r="288" spans="1:1">
      <c r="A288" s="37" t="s">
        <v>5120</v>
      </c>
    </row>
    <row r="289" spans="1:1">
      <c r="A289" s="37"/>
    </row>
    <row r="290" spans="1:1">
      <c r="A290" s="37" t="s">
        <v>5121</v>
      </c>
    </row>
    <row r="291" spans="1:1">
      <c r="A291" s="37"/>
    </row>
    <row r="292" spans="1:1">
      <c r="A292" s="37" t="s">
        <v>5122</v>
      </c>
    </row>
    <row r="293" spans="1:1">
      <c r="A293" s="37"/>
    </row>
    <row r="294" spans="1:1">
      <c r="A294" s="37" t="s">
        <v>5123</v>
      </c>
    </row>
    <row r="295" spans="1:1">
      <c r="A295" s="37"/>
    </row>
    <row r="296" spans="1:1">
      <c r="A296" s="37" t="s">
        <v>5124</v>
      </c>
    </row>
    <row r="297" spans="1:1">
      <c r="A297" s="37"/>
    </row>
    <row r="298" spans="1:1">
      <c r="A298" s="37" t="s">
        <v>5125</v>
      </c>
    </row>
    <row r="299" spans="1:1">
      <c r="A299" s="37"/>
    </row>
    <row r="300" spans="1:1">
      <c r="A300" s="37" t="s">
        <v>5126</v>
      </c>
    </row>
    <row r="301" spans="1:1">
      <c r="A301" s="37"/>
    </row>
    <row r="302" spans="1:1">
      <c r="A302" s="37" t="s">
        <v>5127</v>
      </c>
    </row>
    <row r="303" spans="1:1">
      <c r="A303" s="37"/>
    </row>
    <row r="304" spans="1:1">
      <c r="A304" s="37" t="s">
        <v>5128</v>
      </c>
    </row>
    <row r="305" spans="1:1">
      <c r="A305" s="37"/>
    </row>
    <row r="306" spans="1:1">
      <c r="A306" s="37" t="s">
        <v>5129</v>
      </c>
    </row>
    <row r="307" spans="1:1">
      <c r="A307" s="37"/>
    </row>
    <row r="308" spans="1:1">
      <c r="A308" s="37" t="s">
        <v>5130</v>
      </c>
    </row>
    <row r="309" spans="1:1">
      <c r="A309" s="37"/>
    </row>
    <row r="310" spans="1:1">
      <c r="A310" s="37" t="s">
        <v>5131</v>
      </c>
    </row>
    <row r="311" spans="1:1">
      <c r="A311" s="37"/>
    </row>
    <row r="312" spans="1:1">
      <c r="A312" s="37" t="s">
        <v>5132</v>
      </c>
    </row>
    <row r="313" spans="1:1">
      <c r="A313" s="37"/>
    </row>
    <row r="314" spans="1:1">
      <c r="A314" s="37" t="s">
        <v>5133</v>
      </c>
    </row>
    <row r="315" spans="1:1">
      <c r="A315" s="37"/>
    </row>
    <row r="316" spans="1:1">
      <c r="A316" s="37" t="s">
        <v>5134</v>
      </c>
    </row>
    <row r="317" spans="1:1">
      <c r="A317" s="37"/>
    </row>
    <row r="318" spans="1:1">
      <c r="A318" s="37" t="s">
        <v>5135</v>
      </c>
    </row>
    <row r="319" spans="1:1">
      <c r="A319" s="37"/>
    </row>
    <row r="320" spans="1:1">
      <c r="A320" s="37" t="s">
        <v>5136</v>
      </c>
    </row>
    <row r="321" spans="1:1">
      <c r="A321" s="37"/>
    </row>
    <row r="322" spans="1:1">
      <c r="A322" s="37" t="s">
        <v>5137</v>
      </c>
    </row>
    <row r="323" spans="1:1">
      <c r="A323" s="37"/>
    </row>
    <row r="324" spans="1:1">
      <c r="A324" s="37" t="s">
        <v>5138</v>
      </c>
    </row>
    <row r="325" spans="1:1">
      <c r="A325" s="37"/>
    </row>
    <row r="326" spans="1:1">
      <c r="A326" s="37" t="s">
        <v>65</v>
      </c>
    </row>
    <row r="327" spans="1:1">
      <c r="A327" s="37" t="s">
        <v>5139</v>
      </c>
    </row>
    <row r="328" spans="1:1">
      <c r="A328" s="37"/>
    </row>
    <row r="329" spans="1:1">
      <c r="A329" s="37" t="s">
        <v>65</v>
      </c>
    </row>
    <row r="330" spans="1:1">
      <c r="A330" s="37" t="s">
        <v>5140</v>
      </c>
    </row>
    <row r="331" spans="1:1">
      <c r="A331" s="37"/>
    </row>
    <row r="332" spans="1:1">
      <c r="A332" s="37" t="s">
        <v>5141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5142</v>
      </c>
    </row>
    <row r="340" spans="1:1">
      <c r="A340" s="37"/>
    </row>
    <row r="341" spans="1:1">
      <c r="A341" s="37" t="s">
        <v>65</v>
      </c>
    </row>
    <row r="342" spans="1:1">
      <c r="A342" s="37" t="s">
        <v>5143</v>
      </c>
    </row>
    <row r="343" spans="1:1">
      <c r="A343" s="37"/>
    </row>
    <row r="344" spans="1:1">
      <c r="A344" s="37" t="s">
        <v>65</v>
      </c>
    </row>
    <row r="345" spans="1:1">
      <c r="A345" s="37" t="s">
        <v>5144</v>
      </c>
    </row>
    <row r="346" spans="1:1">
      <c r="A346" s="37"/>
    </row>
    <row r="347" spans="1:1">
      <c r="A347" s="37" t="s">
        <v>65</v>
      </c>
    </row>
    <row r="348" spans="1:1">
      <c r="A348" s="37" t="s">
        <v>5145</v>
      </c>
    </row>
    <row r="349" spans="1:1">
      <c r="A349" s="37"/>
    </row>
    <row r="350" spans="1:1">
      <c r="A350" s="37" t="s">
        <v>65</v>
      </c>
    </row>
    <row r="351" spans="1:1">
      <c r="A351" s="37" t="s">
        <v>5146</v>
      </c>
    </row>
    <row r="352" spans="1:1">
      <c r="A352" s="37"/>
    </row>
    <row r="353" spans="1:1">
      <c r="A353" s="37" t="s">
        <v>65</v>
      </c>
    </row>
    <row r="354" spans="1:1">
      <c r="A354" s="37" t="s">
        <v>5147</v>
      </c>
    </row>
    <row r="355" spans="1:1">
      <c r="A355" s="37"/>
    </row>
    <row r="356" spans="1:1">
      <c r="A356" s="37" t="s">
        <v>65</v>
      </c>
    </row>
    <row r="357" spans="1:1">
      <c r="A357" s="37" t="s">
        <v>5148</v>
      </c>
    </row>
    <row r="358" spans="1:1">
      <c r="A358" s="37"/>
    </row>
    <row r="359" spans="1:1">
      <c r="A359" s="37" t="s">
        <v>65</v>
      </c>
    </row>
    <row r="360" spans="1:1">
      <c r="A360" s="37" t="s">
        <v>5149</v>
      </c>
    </row>
    <row r="361" spans="1:1">
      <c r="A361" s="37"/>
    </row>
    <row r="362" spans="1:1">
      <c r="A362" s="37" t="s">
        <v>65</v>
      </c>
    </row>
    <row r="363" spans="1:1">
      <c r="A363" s="37" t="s">
        <v>5150</v>
      </c>
    </row>
    <row r="364" spans="1:1">
      <c r="A364" s="37"/>
    </row>
    <row r="365" spans="1:1">
      <c r="A365" s="37" t="s">
        <v>65</v>
      </c>
    </row>
    <row r="366" spans="1:1">
      <c r="A366" s="37" t="s">
        <v>5151</v>
      </c>
    </row>
    <row r="367" spans="1:1">
      <c r="A367" s="37"/>
    </row>
    <row r="368" spans="1:1">
      <c r="A368" s="37" t="s">
        <v>65</v>
      </c>
    </row>
    <row r="369" spans="1:1">
      <c r="A369" s="37" t="s">
        <v>5152</v>
      </c>
    </row>
    <row r="370" spans="1:1">
      <c r="A370" s="37"/>
    </row>
    <row r="371" spans="1:1">
      <c r="A371" s="37" t="s">
        <v>65</v>
      </c>
    </row>
    <row r="372" spans="1:1">
      <c r="A372" s="37" t="s">
        <v>5153</v>
      </c>
    </row>
    <row r="373" spans="1:1">
      <c r="A373" s="37"/>
    </row>
    <row r="374" spans="1:1">
      <c r="A374" s="37" t="s">
        <v>65</v>
      </c>
    </row>
    <row r="375" spans="1:1">
      <c r="A375" s="37" t="s">
        <v>5154</v>
      </c>
    </row>
    <row r="376" spans="1:1">
      <c r="A376" s="37"/>
    </row>
    <row r="377" spans="1:1">
      <c r="A377" s="37" t="s">
        <v>5155</v>
      </c>
    </row>
    <row r="378" spans="1:1">
      <c r="A378" s="37"/>
    </row>
    <row r="379" spans="1:1">
      <c r="A379" s="37" t="s">
        <v>65</v>
      </c>
    </row>
    <row r="380" spans="1:1">
      <c r="A380" s="37" t="s">
        <v>5156</v>
      </c>
    </row>
    <row r="381" spans="1:1">
      <c r="A381" s="37"/>
    </row>
    <row r="382" spans="1:1">
      <c r="A382" s="37" t="s">
        <v>65</v>
      </c>
    </row>
    <row r="383" spans="1:1">
      <c r="A383" s="37" t="s">
        <v>5157</v>
      </c>
    </row>
    <row r="384" spans="1:1">
      <c r="A384" s="37"/>
    </row>
    <row r="385" spans="1:1">
      <c r="A385" s="37" t="s">
        <v>65</v>
      </c>
    </row>
    <row r="386" spans="1:1">
      <c r="A386" s="37" t="s">
        <v>5158</v>
      </c>
    </row>
    <row r="387" spans="1:1">
      <c r="A387" s="37"/>
    </row>
    <row r="388" spans="1:1">
      <c r="A388" s="37" t="s">
        <v>65</v>
      </c>
    </row>
    <row r="389" spans="1:1">
      <c r="A389" s="37" t="s">
        <v>5159</v>
      </c>
    </row>
    <row r="390" spans="1:1">
      <c r="A390" s="37"/>
    </row>
    <row r="391" spans="1:1">
      <c r="A391" s="37" t="s">
        <v>5160</v>
      </c>
    </row>
    <row r="392" spans="1:1">
      <c r="A392" s="37"/>
    </row>
    <row r="393" spans="1:1">
      <c r="A393" s="37" t="s">
        <v>65</v>
      </c>
    </row>
    <row r="394" spans="1:1">
      <c r="A394" s="37" t="s">
        <v>5161</v>
      </c>
    </row>
    <row r="395" spans="1:1">
      <c r="A395" s="37"/>
    </row>
    <row r="396" spans="1:1">
      <c r="A396" s="37" t="s">
        <v>65</v>
      </c>
    </row>
    <row r="397" spans="1:1">
      <c r="A397" s="37"/>
    </row>
    <row r="398" spans="1:1">
      <c r="A398" s="37" t="s">
        <v>5162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5163</v>
      </c>
    </row>
    <row r="405" spans="1:1">
      <c r="A405" s="37"/>
    </row>
    <row r="406" spans="1:1">
      <c r="A406" s="37" t="s">
        <v>5164</v>
      </c>
    </row>
    <row r="407" spans="1:1">
      <c r="A407" s="37"/>
    </row>
    <row r="408" spans="1:1">
      <c r="A408" s="37" t="s">
        <v>5165</v>
      </c>
    </row>
    <row r="409" spans="1:1">
      <c r="A409" s="37"/>
    </row>
    <row r="410" spans="1:1">
      <c r="A410" s="37" t="s">
        <v>65</v>
      </c>
    </row>
    <row r="411" spans="1:1">
      <c r="A411" s="37" t="s">
        <v>5166</v>
      </c>
    </row>
    <row r="412" spans="1:1">
      <c r="A412" s="37"/>
    </row>
    <row r="413" spans="1:1">
      <c r="A413" s="37" t="s">
        <v>65</v>
      </c>
    </row>
    <row r="414" spans="1:1">
      <c r="A414" s="37" t="s">
        <v>5167</v>
      </c>
    </row>
    <row r="415" spans="1:1">
      <c r="A415" s="37"/>
    </row>
    <row r="416" spans="1:1">
      <c r="A416" s="37" t="s">
        <v>5168</v>
      </c>
    </row>
    <row r="417" spans="1:1">
      <c r="A417" s="37"/>
    </row>
    <row r="418" spans="1:1">
      <c r="A418" s="37" t="s">
        <v>5169</v>
      </c>
    </row>
    <row r="419" spans="1:1">
      <c r="A419" s="37"/>
    </row>
    <row r="420" spans="1:1">
      <c r="A420" s="37" t="s">
        <v>5170</v>
      </c>
    </row>
    <row r="421" spans="1:1">
      <c r="A421" s="37"/>
    </row>
    <row r="422" spans="1:1">
      <c r="A422" s="37" t="s">
        <v>5171</v>
      </c>
    </row>
    <row r="423" spans="1:1">
      <c r="A423" s="37"/>
    </row>
    <row r="424" spans="1:1">
      <c r="A424" s="37" t="s">
        <v>5172</v>
      </c>
    </row>
    <row r="425" spans="1:1">
      <c r="A425" s="37"/>
    </row>
    <row r="426" spans="1:1">
      <c r="A426" s="37" t="s">
        <v>5173</v>
      </c>
    </row>
    <row r="427" spans="1:1">
      <c r="A427" s="37"/>
    </row>
    <row r="428" spans="1:1">
      <c r="A428" s="37" t="s">
        <v>5174</v>
      </c>
    </row>
    <row r="429" spans="1:1">
      <c r="A429" s="37"/>
    </row>
    <row r="430" spans="1:1">
      <c r="A430" s="37" t="s">
        <v>5175</v>
      </c>
    </row>
    <row r="431" spans="1:1">
      <c r="A431" s="37"/>
    </row>
    <row r="432" spans="1:1">
      <c r="A432" s="37" t="s">
        <v>5176</v>
      </c>
    </row>
    <row r="433" spans="1:1">
      <c r="A433" s="37"/>
    </row>
    <row r="434" spans="1:1">
      <c r="A434" s="37" t="s">
        <v>4541</v>
      </c>
    </row>
    <row r="435" spans="1:1">
      <c r="A435" s="37"/>
    </row>
    <row r="436" spans="1:1">
      <c r="A436" s="37" t="s">
        <v>5177</v>
      </c>
    </row>
    <row r="437" spans="1:1">
      <c r="A437" s="37"/>
    </row>
    <row r="438" spans="1:1">
      <c r="A438" s="37" t="s">
        <v>5178</v>
      </c>
    </row>
    <row r="439" spans="1:1">
      <c r="A439" s="37"/>
    </row>
    <row r="440" spans="1:1">
      <c r="A440" s="37" t="s">
        <v>5179</v>
      </c>
    </row>
    <row r="441" spans="1:1">
      <c r="A441" s="37"/>
    </row>
    <row r="442" spans="1:1">
      <c r="A442" s="37" t="s">
        <v>4982</v>
      </c>
    </row>
    <row r="443" spans="1:1">
      <c r="A443" s="37"/>
    </row>
    <row r="444" spans="1:1">
      <c r="A444" s="37" t="s">
        <v>5180</v>
      </c>
    </row>
    <row r="445" spans="1:1">
      <c r="A445" s="37"/>
    </row>
    <row r="446" spans="1:1">
      <c r="A446" s="37" t="s">
        <v>5181</v>
      </c>
    </row>
    <row r="447" spans="1:1">
      <c r="A447" s="37"/>
    </row>
    <row r="448" spans="1:1">
      <c r="A448" s="37" t="s">
        <v>5182</v>
      </c>
    </row>
    <row r="449" spans="1:1">
      <c r="A449" s="37"/>
    </row>
    <row r="450" spans="1:1">
      <c r="A450" s="37" t="s">
        <v>5183</v>
      </c>
    </row>
    <row r="451" spans="1:1">
      <c r="A451" s="37"/>
    </row>
    <row r="452" spans="1:1">
      <c r="A452" s="37" t="s">
        <v>4550</v>
      </c>
    </row>
    <row r="453" spans="1:1">
      <c r="A453" s="37"/>
    </row>
    <row r="454" spans="1:1">
      <c r="A454" s="37" t="s">
        <v>5184</v>
      </c>
    </row>
    <row r="455" spans="1:1">
      <c r="A455" s="37"/>
    </row>
    <row r="456" spans="1:1">
      <c r="A456" s="37" t="s">
        <v>5185</v>
      </c>
    </row>
    <row r="457" spans="1:1">
      <c r="A457" s="37"/>
    </row>
    <row r="458" spans="1:1">
      <c r="A458" s="37" t="s">
        <v>5186</v>
      </c>
    </row>
    <row r="459" spans="1:1">
      <c r="A459" s="37"/>
    </row>
    <row r="460" spans="1:1">
      <c r="A460" s="37" t="s">
        <v>5187</v>
      </c>
    </row>
    <row r="461" spans="1:1">
      <c r="A461" s="37"/>
    </row>
    <row r="462" spans="1:1">
      <c r="A462" s="37" t="s">
        <v>5188</v>
      </c>
    </row>
    <row r="463" spans="1:1">
      <c r="A463" s="37"/>
    </row>
    <row r="464" spans="1:1">
      <c r="A464" s="37" t="s">
        <v>5189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5190</v>
      </c>
    </row>
    <row r="472" spans="1:1">
      <c r="A472" s="37"/>
    </row>
    <row r="473" spans="1:1">
      <c r="A473" s="37" t="s">
        <v>5191</v>
      </c>
    </row>
    <row r="474" spans="1:1">
      <c r="A474" s="37"/>
    </row>
    <row r="475" spans="1:1">
      <c r="A475" s="37" t="s">
        <v>5192</v>
      </c>
    </row>
    <row r="476" spans="1:1">
      <c r="A476" s="37"/>
    </row>
    <row r="477" spans="1:1">
      <c r="A477" s="37" t="s">
        <v>5193</v>
      </c>
    </row>
    <row r="478" spans="1:1">
      <c r="A478" s="37"/>
    </row>
    <row r="479" spans="1:1">
      <c r="A479" s="37" t="s">
        <v>5194</v>
      </c>
    </row>
    <row r="480" spans="1:1">
      <c r="A480" s="37"/>
    </row>
    <row r="481" spans="1:1">
      <c r="A481" s="37" t="s">
        <v>5195</v>
      </c>
    </row>
    <row r="482" spans="1:1">
      <c r="A482" s="37"/>
    </row>
    <row r="483" spans="1:1">
      <c r="A483" s="37" t="s">
        <v>5196</v>
      </c>
    </row>
    <row r="484" spans="1:1">
      <c r="A484" s="37"/>
    </row>
    <row r="485" spans="1:1">
      <c r="A485" s="37" t="s">
        <v>65</v>
      </c>
    </row>
    <row r="486" spans="1:1">
      <c r="A486" s="37" t="s">
        <v>5197</v>
      </c>
    </row>
    <row r="487" spans="1:1">
      <c r="A487" s="37"/>
    </row>
    <row r="488" spans="1:1">
      <c r="A488" s="37" t="s">
        <v>65</v>
      </c>
    </row>
    <row r="489" spans="1:1">
      <c r="A489" s="37" t="s">
        <v>5198</v>
      </c>
    </row>
    <row r="490" spans="1:1">
      <c r="A490" s="37"/>
    </row>
    <row r="491" spans="1:1">
      <c r="A491" s="37" t="s">
        <v>5199</v>
      </c>
    </row>
    <row r="492" spans="1:1">
      <c r="A492" s="37"/>
    </row>
    <row r="493" spans="1:1">
      <c r="A493" s="37" t="s">
        <v>5200</v>
      </c>
    </row>
    <row r="494" spans="1:1">
      <c r="A494" s="37"/>
    </row>
    <row r="495" spans="1:1">
      <c r="A495" s="37" t="s">
        <v>65</v>
      </c>
    </row>
    <row r="496" spans="1:1">
      <c r="A496" s="37" t="s">
        <v>5201</v>
      </c>
    </row>
    <row r="497" spans="1:1">
      <c r="A497" s="37"/>
    </row>
    <row r="498" spans="1:1">
      <c r="A498" s="37" t="s">
        <v>65</v>
      </c>
    </row>
    <row r="499" spans="1:1">
      <c r="A499" s="37" t="s">
        <v>5202</v>
      </c>
    </row>
    <row r="500" spans="1:1">
      <c r="A500" s="37"/>
    </row>
    <row r="501" spans="1:1">
      <c r="A501" s="37" t="s">
        <v>5203</v>
      </c>
    </row>
    <row r="502" spans="1:1">
      <c r="A502" s="37"/>
    </row>
    <row r="503" spans="1:1">
      <c r="A503" s="37" t="s">
        <v>5204</v>
      </c>
    </row>
    <row r="504" spans="1:1">
      <c r="A504" s="37"/>
    </row>
    <row r="505" spans="1:1">
      <c r="A505" s="37" t="s">
        <v>5205</v>
      </c>
    </row>
    <row r="506" spans="1:1">
      <c r="A506" s="37"/>
    </row>
    <row r="507" spans="1:1">
      <c r="A507" s="37" t="s">
        <v>5206</v>
      </c>
    </row>
    <row r="508" spans="1:1">
      <c r="A508" s="37"/>
    </row>
    <row r="509" spans="1:1">
      <c r="A509" s="37" t="s">
        <v>5207</v>
      </c>
    </row>
    <row r="510" spans="1:1">
      <c r="A510" s="37"/>
    </row>
    <row r="511" spans="1:1">
      <c r="A511" s="37" t="s">
        <v>65</v>
      </c>
    </row>
    <row r="512" spans="1:1">
      <c r="A512" s="37" t="s">
        <v>5208</v>
      </c>
    </row>
    <row r="513" spans="1:1">
      <c r="A513" s="37"/>
    </row>
    <row r="514" spans="1:1">
      <c r="A514" s="37" t="s">
        <v>65</v>
      </c>
    </row>
    <row r="515" spans="1:1">
      <c r="A515" s="37" t="s">
        <v>3361</v>
      </c>
    </row>
    <row r="516" spans="1:1">
      <c r="A516" s="37"/>
    </row>
    <row r="517" spans="1:1">
      <c r="A517" s="37" t="s">
        <v>5209</v>
      </c>
    </row>
    <row r="518" spans="1:1">
      <c r="A518" s="37"/>
    </row>
    <row r="519" spans="1:1">
      <c r="A519" s="37" t="s">
        <v>5210</v>
      </c>
    </row>
    <row r="520" spans="1:1">
      <c r="A520" s="37"/>
    </row>
    <row r="521" spans="1:1">
      <c r="A521" s="37" t="s">
        <v>5211</v>
      </c>
    </row>
    <row r="522" spans="1:1">
      <c r="A522" s="37"/>
    </row>
    <row r="523" spans="1:1">
      <c r="A523" s="37" t="s">
        <v>5212</v>
      </c>
    </row>
    <row r="524" spans="1:1">
      <c r="A524" s="37"/>
    </row>
    <row r="525" spans="1:1">
      <c r="A525" s="37" t="s">
        <v>5213</v>
      </c>
    </row>
    <row r="526" spans="1:1">
      <c r="A526" s="37"/>
    </row>
    <row r="527" spans="1:1">
      <c r="A527" s="37" t="s">
        <v>65</v>
      </c>
    </row>
    <row r="528" spans="1:1">
      <c r="A528" s="37" t="s">
        <v>5214</v>
      </c>
    </row>
    <row r="529" spans="1:1">
      <c r="A529" s="37"/>
    </row>
    <row r="530" spans="1:1">
      <c r="A530" s="37" t="s">
        <v>5215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/>
    </row>
    <row r="537" spans="1:1">
      <c r="A537" s="37" t="s">
        <v>65</v>
      </c>
    </row>
    <row r="538" spans="1:1">
      <c r="A538" s="37" t="s">
        <v>5216</v>
      </c>
    </row>
    <row r="539" spans="1:1">
      <c r="A539" s="37"/>
    </row>
    <row r="540" spans="1:1">
      <c r="A540" s="37" t="s">
        <v>5217</v>
      </c>
    </row>
    <row r="541" spans="1:1">
      <c r="A541" s="37"/>
    </row>
    <row r="542" spans="1:1">
      <c r="A542" s="37" t="s">
        <v>5218</v>
      </c>
    </row>
    <row r="543" spans="1:1">
      <c r="A543" s="37"/>
    </row>
    <row r="544" spans="1:1">
      <c r="A544" s="37" t="s">
        <v>5219</v>
      </c>
    </row>
    <row r="545" spans="1:1">
      <c r="A545" s="37"/>
    </row>
    <row r="546" spans="1:1">
      <c r="A546" s="37" t="s">
        <v>5220</v>
      </c>
    </row>
    <row r="547" spans="1:1">
      <c r="A547" s="37"/>
    </row>
    <row r="548" spans="1:1">
      <c r="A548" s="37" t="s">
        <v>5221</v>
      </c>
    </row>
    <row r="549" spans="1:1">
      <c r="A549" s="37"/>
    </row>
    <row r="550" spans="1:1">
      <c r="A550" s="37" t="s">
        <v>5222</v>
      </c>
    </row>
    <row r="551" spans="1:1">
      <c r="A551" s="37"/>
    </row>
    <row r="552" spans="1:1">
      <c r="A552" s="37" t="s">
        <v>5223</v>
      </c>
    </row>
    <row r="553" spans="1:1">
      <c r="A553" s="37"/>
    </row>
    <row r="554" spans="1:1">
      <c r="A554" s="37" t="s">
        <v>5224</v>
      </c>
    </row>
    <row r="555" spans="1:1">
      <c r="A555" s="37"/>
    </row>
    <row r="556" spans="1:1">
      <c r="A556" s="37" t="s">
        <v>5225</v>
      </c>
    </row>
    <row r="557" spans="1:1">
      <c r="A557" s="37"/>
    </row>
    <row r="558" spans="1:1">
      <c r="A558" s="37" t="s">
        <v>5226</v>
      </c>
    </row>
    <row r="559" spans="1:1">
      <c r="A559" s="37"/>
    </row>
    <row r="560" spans="1:1">
      <c r="A560" s="37" t="s">
        <v>5227</v>
      </c>
    </row>
    <row r="561" spans="1:1">
      <c r="A561" s="37"/>
    </row>
    <row r="562" spans="1:1">
      <c r="A562" s="37" t="s">
        <v>65</v>
      </c>
    </row>
    <row r="563" spans="1:1">
      <c r="A563" s="37" t="s">
        <v>5228</v>
      </c>
    </row>
    <row r="564" spans="1:1">
      <c r="A564" s="37"/>
    </row>
    <row r="565" spans="1:1">
      <c r="A565" s="37" t="s">
        <v>65</v>
      </c>
    </row>
    <row r="566" spans="1:1">
      <c r="A566" s="37" t="s">
        <v>5229</v>
      </c>
    </row>
    <row r="567" spans="1:1">
      <c r="A567" s="37"/>
    </row>
    <row r="568" spans="1:1">
      <c r="A568" s="37" t="s">
        <v>5230</v>
      </c>
    </row>
    <row r="569" spans="1:1">
      <c r="A569" s="37"/>
    </row>
    <row r="570" spans="1:1">
      <c r="A570" s="37" t="s">
        <v>65</v>
      </c>
    </row>
    <row r="571" spans="1:1">
      <c r="A571" s="37" t="s">
        <v>5231</v>
      </c>
    </row>
    <row r="572" spans="1:1">
      <c r="A572" s="37"/>
    </row>
    <row r="573" spans="1:1">
      <c r="A573" s="37" t="s">
        <v>65</v>
      </c>
    </row>
    <row r="574" spans="1:1">
      <c r="A574" s="37" t="s">
        <v>5232</v>
      </c>
    </row>
    <row r="575" spans="1:1">
      <c r="A575" s="37"/>
    </row>
    <row r="576" spans="1:1">
      <c r="A576" s="37" t="s">
        <v>65</v>
      </c>
    </row>
    <row r="577" spans="1:1">
      <c r="A577" s="37" t="s">
        <v>5233</v>
      </c>
    </row>
    <row r="578" spans="1:1">
      <c r="A578" s="37"/>
    </row>
    <row r="579" spans="1:1">
      <c r="A579" s="37" t="s">
        <v>65</v>
      </c>
    </row>
    <row r="580" spans="1:1">
      <c r="A580" s="37" t="s">
        <v>5234</v>
      </c>
    </row>
    <row r="581" spans="1:1">
      <c r="A581" s="37"/>
    </row>
    <row r="582" spans="1:1">
      <c r="A582" s="37" t="s">
        <v>65</v>
      </c>
    </row>
    <row r="583" spans="1:1">
      <c r="A583" s="37" t="s">
        <v>5235</v>
      </c>
    </row>
    <row r="584" spans="1:1">
      <c r="A584" s="37"/>
    </row>
    <row r="585" spans="1:1">
      <c r="A585" s="37" t="s">
        <v>65</v>
      </c>
    </row>
    <row r="586" spans="1:1">
      <c r="A586" s="37" t="s">
        <v>326</v>
      </c>
    </row>
    <row r="587" spans="1:1">
      <c r="A587" s="37" t="s">
        <v>5236</v>
      </c>
    </row>
    <row r="588" spans="1:1">
      <c r="A588" s="37"/>
    </row>
    <row r="589" spans="1:1">
      <c r="A589" s="37" t="s">
        <v>65</v>
      </c>
    </row>
    <row r="590" spans="1:1">
      <c r="A590" s="37" t="s">
        <v>65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10FC-1D4A-43EF-9937-E767F783CD35}">
  <dimension ref="A1:A341"/>
  <sheetViews>
    <sheetView workbookViewId="0">
      <selection activeCell="R21" sqref="R21"/>
    </sheetView>
  </sheetViews>
  <sheetFormatPr defaultRowHeight="14.4"/>
  <sheetData>
    <row r="1" spans="1:1">
      <c r="A1" s="37"/>
    </row>
    <row r="2" spans="1:1">
      <c r="A2" s="37" t="s">
        <v>4871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4872</v>
      </c>
    </row>
    <row r="9" spans="1:1">
      <c r="A9" s="37"/>
    </row>
    <row r="10" spans="1:1">
      <c r="A10" s="37" t="s">
        <v>65</v>
      </c>
    </row>
    <row r="11" spans="1:1">
      <c r="A11" s="37" t="s">
        <v>4873</v>
      </c>
    </row>
    <row r="12" spans="1:1">
      <c r="A12" s="37"/>
    </row>
    <row r="13" spans="1:1">
      <c r="A13" s="37" t="s">
        <v>65</v>
      </c>
    </row>
    <row r="14" spans="1:1">
      <c r="A14" s="37" t="s">
        <v>4874</v>
      </c>
    </row>
    <row r="15" spans="1:1">
      <c r="A15" s="37"/>
    </row>
    <row r="16" spans="1:1">
      <c r="A16" s="37" t="s">
        <v>65</v>
      </c>
    </row>
    <row r="17" spans="1:1">
      <c r="A17" s="37" t="s">
        <v>4875</v>
      </c>
    </row>
    <row r="18" spans="1:1">
      <c r="A18" s="37"/>
    </row>
    <row r="19" spans="1:1">
      <c r="A19" s="37" t="s">
        <v>65</v>
      </c>
    </row>
    <row r="20" spans="1:1">
      <c r="A20" s="37" t="s">
        <v>4876</v>
      </c>
    </row>
    <row r="21" spans="1:1">
      <c r="A21" s="37"/>
    </row>
    <row r="22" spans="1:1">
      <c r="A22" s="37" t="s">
        <v>65</v>
      </c>
    </row>
    <row r="23" spans="1:1">
      <c r="A23" s="37" t="s">
        <v>4877</v>
      </c>
    </row>
    <row r="24" spans="1:1">
      <c r="A24" s="37"/>
    </row>
    <row r="25" spans="1:1">
      <c r="A25" s="37" t="s">
        <v>65</v>
      </c>
    </row>
    <row r="26" spans="1:1">
      <c r="A26" s="37" t="s">
        <v>4878</v>
      </c>
    </row>
    <row r="27" spans="1:1">
      <c r="A27" s="37"/>
    </row>
    <row r="28" spans="1:1">
      <c r="A28" s="37" t="s">
        <v>4879</v>
      </c>
    </row>
    <row r="29" spans="1:1">
      <c r="A29" s="37"/>
    </row>
    <row r="30" spans="1:1">
      <c r="A30" s="37" t="s">
        <v>4880</v>
      </c>
    </row>
    <row r="31" spans="1:1">
      <c r="A31" s="37"/>
    </row>
    <row r="32" spans="1:1">
      <c r="A32" s="37" t="s">
        <v>4881</v>
      </c>
    </row>
    <row r="33" spans="1:1">
      <c r="A33" s="37"/>
    </row>
    <row r="34" spans="1:1">
      <c r="A34" s="37" t="s">
        <v>4882</v>
      </c>
    </row>
    <row r="35" spans="1:1">
      <c r="A35" s="37"/>
    </row>
    <row r="36" spans="1:1">
      <c r="A36" s="37" t="s">
        <v>4883</v>
      </c>
    </row>
    <row r="37" spans="1:1">
      <c r="A37" s="37"/>
    </row>
    <row r="38" spans="1:1">
      <c r="A38" s="37" t="s">
        <v>4884</v>
      </c>
    </row>
    <row r="39" spans="1:1">
      <c r="A39" s="37"/>
    </row>
    <row r="40" spans="1:1">
      <c r="A40" s="37" t="s">
        <v>4885</v>
      </c>
    </row>
    <row r="41" spans="1:1">
      <c r="A41" s="37"/>
    </row>
    <row r="42" spans="1:1">
      <c r="A42" s="37" t="s">
        <v>65</v>
      </c>
    </row>
    <row r="43" spans="1:1">
      <c r="A43" s="37" t="s">
        <v>4886</v>
      </c>
    </row>
    <row r="44" spans="1:1">
      <c r="A44" s="37"/>
    </row>
    <row r="45" spans="1:1">
      <c r="A45" s="37" t="s">
        <v>65</v>
      </c>
    </row>
    <row r="46" spans="1:1">
      <c r="A46" s="37" t="s">
        <v>4887</v>
      </c>
    </row>
    <row r="47" spans="1:1">
      <c r="A47" s="37"/>
    </row>
    <row r="48" spans="1:1">
      <c r="A48" s="37" t="s">
        <v>65</v>
      </c>
    </row>
    <row r="49" spans="1:1">
      <c r="A49" s="37" t="s">
        <v>4888</v>
      </c>
    </row>
    <row r="50" spans="1:1">
      <c r="A50" s="37"/>
    </row>
    <row r="51" spans="1:1">
      <c r="A51" s="37" t="s">
        <v>65</v>
      </c>
    </row>
    <row r="52" spans="1:1">
      <c r="A52" s="37" t="s">
        <v>4889</v>
      </c>
    </row>
    <row r="53" spans="1:1">
      <c r="A53" s="37"/>
    </row>
    <row r="54" spans="1:1">
      <c r="A54" s="37" t="s">
        <v>4890</v>
      </c>
    </row>
    <row r="55" spans="1:1">
      <c r="A55" s="37"/>
    </row>
    <row r="56" spans="1:1">
      <c r="A56" s="37" t="s">
        <v>4891</v>
      </c>
    </row>
    <row r="57" spans="1:1">
      <c r="A57" s="37"/>
    </row>
    <row r="58" spans="1:1">
      <c r="A58" s="37" t="s">
        <v>2894</v>
      </c>
    </row>
    <row r="59" spans="1:1">
      <c r="A59" s="37"/>
    </row>
    <row r="60" spans="1:1">
      <c r="A60" s="37" t="s">
        <v>4892</v>
      </c>
    </row>
    <row r="61" spans="1:1">
      <c r="A61" s="37"/>
    </row>
    <row r="62" spans="1:1">
      <c r="A62" s="37" t="s">
        <v>4893</v>
      </c>
    </row>
    <row r="63" spans="1:1">
      <c r="A63" s="37"/>
    </row>
    <row r="64" spans="1:1">
      <c r="A64" s="37" t="s">
        <v>4894</v>
      </c>
    </row>
    <row r="65" spans="1:1">
      <c r="A65" s="37"/>
    </row>
    <row r="66" spans="1:1">
      <c r="A66" s="37" t="s">
        <v>4895</v>
      </c>
    </row>
    <row r="67" spans="1:1">
      <c r="A67" s="37"/>
    </row>
    <row r="68" spans="1:1">
      <c r="A68" s="37" t="s">
        <v>4896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4405</v>
      </c>
    </row>
    <row r="76" spans="1:1">
      <c r="A76" s="37"/>
    </row>
    <row r="77" spans="1:1">
      <c r="A77" s="37" t="s">
        <v>65</v>
      </c>
    </row>
    <row r="78" spans="1:1">
      <c r="A78" s="37" t="s">
        <v>4897</v>
      </c>
    </row>
    <row r="79" spans="1:1">
      <c r="A79" s="37"/>
    </row>
    <row r="80" spans="1:1">
      <c r="A80" s="37" t="s">
        <v>65</v>
      </c>
    </row>
    <row r="81" spans="1:1">
      <c r="A81" s="37" t="s">
        <v>4898</v>
      </c>
    </row>
    <row r="82" spans="1:1">
      <c r="A82" s="37"/>
    </row>
    <row r="83" spans="1:1">
      <c r="A83" s="37" t="s">
        <v>4899</v>
      </c>
    </row>
    <row r="84" spans="1:1">
      <c r="A84" s="37"/>
    </row>
    <row r="85" spans="1:1">
      <c r="A85" s="37" t="s">
        <v>65</v>
      </c>
    </row>
    <row r="86" spans="1:1">
      <c r="A86" s="37" t="s">
        <v>4900</v>
      </c>
    </row>
    <row r="87" spans="1:1">
      <c r="A87" s="37"/>
    </row>
    <row r="88" spans="1:1">
      <c r="A88" s="37" t="s">
        <v>65</v>
      </c>
    </row>
    <row r="89" spans="1:1">
      <c r="A89" s="37" t="s">
        <v>4901</v>
      </c>
    </row>
    <row r="90" spans="1:1">
      <c r="A90" s="37"/>
    </row>
    <row r="91" spans="1:1">
      <c r="A91" s="37" t="s">
        <v>4902</v>
      </c>
    </row>
    <row r="92" spans="1:1">
      <c r="A92" s="37"/>
    </row>
    <row r="93" spans="1:1">
      <c r="A93" s="37" t="s">
        <v>65</v>
      </c>
    </row>
    <row r="94" spans="1:1">
      <c r="A94" s="37" t="s">
        <v>4903</v>
      </c>
    </row>
    <row r="95" spans="1:1">
      <c r="A95" s="37"/>
    </row>
    <row r="96" spans="1:1">
      <c r="A96" s="37" t="s">
        <v>65</v>
      </c>
    </row>
    <row r="97" spans="1:1">
      <c r="A97" s="37" t="s">
        <v>4904</v>
      </c>
    </row>
    <row r="98" spans="1:1">
      <c r="A98" s="37"/>
    </row>
    <row r="99" spans="1:1">
      <c r="A99" s="37" t="s">
        <v>4905</v>
      </c>
    </row>
    <row r="100" spans="1:1">
      <c r="A100" s="37"/>
    </row>
    <row r="101" spans="1:1">
      <c r="A101" s="37" t="s">
        <v>4906</v>
      </c>
    </row>
    <row r="102" spans="1:1">
      <c r="A102" s="37"/>
    </row>
    <row r="103" spans="1:1">
      <c r="A103" s="37" t="s">
        <v>4907</v>
      </c>
    </row>
    <row r="104" spans="1:1">
      <c r="A104" s="37"/>
    </row>
    <row r="105" spans="1:1">
      <c r="A105" s="37" t="s">
        <v>3183</v>
      </c>
    </row>
    <row r="106" spans="1:1">
      <c r="A106" s="37"/>
    </row>
    <row r="107" spans="1:1">
      <c r="A107" s="37" t="s">
        <v>4908</v>
      </c>
    </row>
    <row r="108" spans="1:1">
      <c r="A108" s="37"/>
    </row>
    <row r="109" spans="1:1">
      <c r="A109" s="37" t="s">
        <v>4909</v>
      </c>
    </row>
    <row r="110" spans="1:1">
      <c r="A110" s="37"/>
    </row>
    <row r="111" spans="1:1">
      <c r="A111" s="37" t="s">
        <v>4910</v>
      </c>
    </row>
    <row r="112" spans="1:1">
      <c r="A112" s="37"/>
    </row>
    <row r="113" spans="1:1">
      <c r="A113" s="37" t="s">
        <v>4911</v>
      </c>
    </row>
    <row r="114" spans="1:1">
      <c r="A114" s="37"/>
    </row>
    <row r="115" spans="1:1">
      <c r="A115" s="37" t="s">
        <v>4912</v>
      </c>
    </row>
    <row r="116" spans="1:1">
      <c r="A116" s="37"/>
    </row>
    <row r="117" spans="1:1">
      <c r="A117" s="37" t="s">
        <v>4913</v>
      </c>
    </row>
    <row r="118" spans="1:1">
      <c r="A118" s="37"/>
    </row>
    <row r="119" spans="1:1">
      <c r="A119" s="37" t="s">
        <v>4914</v>
      </c>
    </row>
    <row r="120" spans="1:1">
      <c r="A120" s="37"/>
    </row>
    <row r="121" spans="1:1">
      <c r="A121" s="37" t="s">
        <v>4915</v>
      </c>
    </row>
    <row r="122" spans="1:1">
      <c r="A122" s="37"/>
    </row>
    <row r="123" spans="1:1">
      <c r="A123" s="37" t="s">
        <v>3191</v>
      </c>
    </row>
    <row r="124" spans="1:1">
      <c r="A124" s="37"/>
    </row>
    <row r="125" spans="1:1">
      <c r="A125" s="37" t="s">
        <v>4916</v>
      </c>
    </row>
    <row r="126" spans="1:1">
      <c r="A126" s="37"/>
    </row>
    <row r="127" spans="1:1">
      <c r="A127" s="37" t="s">
        <v>4917</v>
      </c>
    </row>
    <row r="128" spans="1:1">
      <c r="A128" s="37"/>
    </row>
    <row r="129" spans="1:1">
      <c r="A129" s="37" t="s">
        <v>4918</v>
      </c>
    </row>
    <row r="130" spans="1:1">
      <c r="A130" s="37"/>
    </row>
    <row r="131" spans="1:1">
      <c r="A131" s="37" t="s">
        <v>65</v>
      </c>
    </row>
    <row r="132" spans="1:1">
      <c r="A132" s="37" t="s">
        <v>4919</v>
      </c>
    </row>
    <row r="133" spans="1:1">
      <c r="A133" s="37"/>
    </row>
    <row r="134" spans="1:1">
      <c r="A134" s="37" t="s">
        <v>4920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/>
    </row>
    <row r="141" spans="1:1">
      <c r="A141" s="37" t="s">
        <v>65</v>
      </c>
    </row>
    <row r="142" spans="1:1">
      <c r="A142" s="37" t="s">
        <v>4921</v>
      </c>
    </row>
    <row r="143" spans="1:1">
      <c r="A143" s="37"/>
    </row>
    <row r="144" spans="1:1">
      <c r="A144" s="37" t="s">
        <v>4922</v>
      </c>
    </row>
    <row r="145" spans="1:1">
      <c r="A145" s="37"/>
    </row>
    <row r="146" spans="1:1">
      <c r="A146" s="37" t="s">
        <v>4923</v>
      </c>
    </row>
    <row r="147" spans="1:1">
      <c r="A147" s="37"/>
    </row>
    <row r="148" spans="1:1">
      <c r="A148" s="37" t="s">
        <v>4924</v>
      </c>
    </row>
    <row r="149" spans="1:1">
      <c r="A149" s="37"/>
    </row>
    <row r="150" spans="1:1">
      <c r="A150" s="37" t="s">
        <v>4925</v>
      </c>
    </row>
    <row r="151" spans="1:1">
      <c r="A151" s="37"/>
    </row>
    <row r="152" spans="1:1">
      <c r="A152" s="37" t="s">
        <v>65</v>
      </c>
    </row>
    <row r="153" spans="1:1">
      <c r="A153" s="37" t="s">
        <v>4926</v>
      </c>
    </row>
    <row r="154" spans="1:1">
      <c r="A154" s="37"/>
    </row>
    <row r="155" spans="1:1">
      <c r="A155" s="37" t="s">
        <v>65</v>
      </c>
    </row>
    <row r="156" spans="1:1">
      <c r="A156" s="37" t="s">
        <v>4927</v>
      </c>
    </row>
    <row r="157" spans="1:1">
      <c r="A157" s="37"/>
    </row>
    <row r="158" spans="1:1">
      <c r="A158" s="37" t="s">
        <v>4928</v>
      </c>
    </row>
    <row r="159" spans="1:1">
      <c r="A159" s="37"/>
    </row>
    <row r="160" spans="1:1">
      <c r="A160" s="37" t="s">
        <v>4929</v>
      </c>
    </row>
    <row r="161" spans="1:1">
      <c r="A161" s="37"/>
    </row>
    <row r="162" spans="1:1">
      <c r="A162" s="37" t="s">
        <v>4930</v>
      </c>
    </row>
    <row r="163" spans="1:1">
      <c r="A163" s="37"/>
    </row>
    <row r="164" spans="1:1">
      <c r="A164" s="37" t="s">
        <v>4931</v>
      </c>
    </row>
    <row r="165" spans="1:1">
      <c r="A165" s="37"/>
    </row>
    <row r="166" spans="1:1">
      <c r="A166" s="37" t="s">
        <v>4932</v>
      </c>
    </row>
    <row r="167" spans="1:1">
      <c r="A167" s="37"/>
    </row>
    <row r="168" spans="1:1">
      <c r="A168" s="37" t="s">
        <v>4933</v>
      </c>
    </row>
    <row r="169" spans="1:1">
      <c r="A169" s="37"/>
    </row>
    <row r="170" spans="1:1">
      <c r="A170" s="37" t="s">
        <v>4934</v>
      </c>
    </row>
    <row r="171" spans="1:1">
      <c r="A171" s="37"/>
    </row>
    <row r="172" spans="1:1">
      <c r="A172" s="37" t="s">
        <v>4935</v>
      </c>
    </row>
    <row r="173" spans="1:1">
      <c r="A173" s="37"/>
    </row>
    <row r="174" spans="1:1">
      <c r="A174" s="37" t="s">
        <v>4936</v>
      </c>
    </row>
    <row r="175" spans="1:1">
      <c r="A175" s="37"/>
    </row>
    <row r="176" spans="1:1">
      <c r="A176" s="37" t="s">
        <v>4937</v>
      </c>
    </row>
    <row r="177" spans="1:1">
      <c r="A177" s="37"/>
    </row>
    <row r="178" spans="1:1">
      <c r="A178" s="37" t="s">
        <v>4938</v>
      </c>
    </row>
    <row r="179" spans="1:1">
      <c r="A179" s="37"/>
    </row>
    <row r="180" spans="1:1">
      <c r="A180" s="37" t="s">
        <v>4939</v>
      </c>
    </row>
    <row r="181" spans="1:1">
      <c r="A181" s="37"/>
    </row>
    <row r="182" spans="1:1">
      <c r="A182" s="37" t="s">
        <v>65</v>
      </c>
    </row>
    <row r="183" spans="1:1">
      <c r="A183" s="37" t="s">
        <v>4940</v>
      </c>
    </row>
    <row r="184" spans="1:1">
      <c r="A184" s="37"/>
    </row>
    <row r="185" spans="1:1">
      <c r="A185" s="37" t="s">
        <v>65</v>
      </c>
    </row>
    <row r="186" spans="1:1">
      <c r="A186" s="37" t="s">
        <v>4941</v>
      </c>
    </row>
    <row r="187" spans="1:1">
      <c r="A187" s="37"/>
    </row>
    <row r="188" spans="1:1">
      <c r="A188" s="37" t="s">
        <v>4942</v>
      </c>
    </row>
    <row r="189" spans="1:1">
      <c r="A189" s="37"/>
    </row>
    <row r="190" spans="1:1">
      <c r="A190" s="37" t="s">
        <v>4943</v>
      </c>
    </row>
    <row r="191" spans="1:1">
      <c r="A191" s="37"/>
    </row>
    <row r="192" spans="1:1">
      <c r="A192" s="37" t="s">
        <v>4944</v>
      </c>
    </row>
    <row r="193" spans="1:1">
      <c r="A193" s="37"/>
    </row>
    <row r="194" spans="1:1">
      <c r="A194" s="37" t="s">
        <v>4945</v>
      </c>
    </row>
    <row r="195" spans="1:1">
      <c r="A195" s="37"/>
    </row>
    <row r="196" spans="1:1">
      <c r="A196" s="37" t="s">
        <v>4946</v>
      </c>
    </row>
    <row r="197" spans="1:1">
      <c r="A197" s="37"/>
    </row>
    <row r="198" spans="1:1">
      <c r="A198" s="37" t="s">
        <v>4947</v>
      </c>
    </row>
    <row r="199" spans="1:1">
      <c r="A199" s="37"/>
    </row>
    <row r="200" spans="1:1">
      <c r="A200" s="37" t="s">
        <v>4948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4949</v>
      </c>
    </row>
    <row r="208" spans="1:1">
      <c r="A208" s="37"/>
    </row>
    <row r="209" spans="1:1">
      <c r="A209" s="37" t="s">
        <v>4950</v>
      </c>
    </row>
    <row r="210" spans="1:1">
      <c r="A210" s="37"/>
    </row>
    <row r="211" spans="1:1">
      <c r="A211" s="37" t="s">
        <v>4951</v>
      </c>
    </row>
    <row r="212" spans="1:1">
      <c r="A212" s="37"/>
    </row>
    <row r="213" spans="1:1">
      <c r="A213" s="37" t="s">
        <v>4952</v>
      </c>
    </row>
    <row r="214" spans="1:1">
      <c r="A214" s="37"/>
    </row>
    <row r="215" spans="1:1">
      <c r="A215" s="37" t="s">
        <v>4953</v>
      </c>
    </row>
    <row r="216" spans="1:1">
      <c r="A216" s="37"/>
    </row>
    <row r="217" spans="1:1">
      <c r="A217" s="37" t="s">
        <v>4954</v>
      </c>
    </row>
    <row r="218" spans="1:1">
      <c r="A218" s="37"/>
    </row>
    <row r="219" spans="1:1">
      <c r="A219" s="37" t="s">
        <v>4955</v>
      </c>
    </row>
    <row r="220" spans="1:1">
      <c r="A220" s="37"/>
    </row>
    <row r="221" spans="1:1">
      <c r="A221" s="37" t="s">
        <v>4956</v>
      </c>
    </row>
    <row r="222" spans="1:1">
      <c r="A222" s="37"/>
    </row>
    <row r="223" spans="1:1">
      <c r="A223" s="37" t="s">
        <v>4957</v>
      </c>
    </row>
    <row r="224" spans="1:1">
      <c r="A224" s="37"/>
    </row>
    <row r="225" spans="1:1">
      <c r="A225" s="37" t="s">
        <v>4958</v>
      </c>
    </row>
    <row r="226" spans="1:1">
      <c r="A226" s="37"/>
    </row>
    <row r="227" spans="1:1">
      <c r="A227" s="37" t="s">
        <v>4959</v>
      </c>
    </row>
    <row r="228" spans="1:1">
      <c r="A228" s="37"/>
    </row>
    <row r="229" spans="1:1">
      <c r="A229" s="37" t="s">
        <v>4960</v>
      </c>
    </row>
    <row r="230" spans="1:1">
      <c r="A230" s="37"/>
    </row>
    <row r="231" spans="1:1">
      <c r="A231" s="37" t="s">
        <v>4961</v>
      </c>
    </row>
    <row r="232" spans="1:1">
      <c r="A232" s="37"/>
    </row>
    <row r="233" spans="1:1">
      <c r="A233" s="37" t="s">
        <v>4962</v>
      </c>
    </row>
    <row r="234" spans="1:1">
      <c r="A234" s="37"/>
    </row>
    <row r="235" spans="1:1">
      <c r="A235" s="37" t="s">
        <v>4963</v>
      </c>
    </row>
    <row r="236" spans="1:1">
      <c r="A236" s="37"/>
    </row>
    <row r="237" spans="1:1">
      <c r="A237" s="37" t="s">
        <v>4964</v>
      </c>
    </row>
    <row r="238" spans="1:1">
      <c r="A238" s="37"/>
    </row>
    <row r="239" spans="1:1">
      <c r="A239" s="37" t="s">
        <v>4965</v>
      </c>
    </row>
    <row r="240" spans="1:1">
      <c r="A240" s="37"/>
    </row>
    <row r="241" spans="1:1">
      <c r="A241" s="37" t="s">
        <v>65</v>
      </c>
    </row>
    <row r="242" spans="1:1">
      <c r="A242" s="37" t="s">
        <v>4966</v>
      </c>
    </row>
    <row r="243" spans="1:1">
      <c r="A243" s="37"/>
    </row>
    <row r="244" spans="1:1">
      <c r="A244" s="37" t="s">
        <v>65</v>
      </c>
    </row>
    <row r="245" spans="1:1">
      <c r="A245" s="37" t="s">
        <v>4967</v>
      </c>
    </row>
    <row r="246" spans="1:1">
      <c r="A246" s="37"/>
    </row>
    <row r="247" spans="1:1">
      <c r="A247" s="37" t="s">
        <v>65</v>
      </c>
    </row>
    <row r="248" spans="1:1">
      <c r="A248" s="37" t="s">
        <v>4968</v>
      </c>
    </row>
    <row r="249" spans="1:1">
      <c r="A249" s="37"/>
    </row>
    <row r="250" spans="1:1">
      <c r="A250" s="37" t="s">
        <v>65</v>
      </c>
    </row>
    <row r="251" spans="1:1">
      <c r="A251" s="37" t="s">
        <v>4969</v>
      </c>
    </row>
    <row r="252" spans="1:1">
      <c r="A252" s="37"/>
    </row>
    <row r="253" spans="1:1">
      <c r="A253" s="37" t="s">
        <v>4970</v>
      </c>
    </row>
    <row r="254" spans="1:1">
      <c r="A254" s="37"/>
    </row>
    <row r="255" spans="1:1">
      <c r="A255" s="37" t="s">
        <v>4971</v>
      </c>
    </row>
    <row r="256" spans="1:1">
      <c r="A256" s="37"/>
    </row>
    <row r="257" spans="1:1">
      <c r="A257" s="37" t="s">
        <v>4042</v>
      </c>
    </row>
    <row r="258" spans="1:1">
      <c r="A258" s="37"/>
    </row>
    <row r="259" spans="1:1">
      <c r="A259" s="37" t="s">
        <v>4043</v>
      </c>
    </row>
    <row r="260" spans="1:1">
      <c r="A260" s="37"/>
    </row>
    <row r="261" spans="1:1">
      <c r="A261" s="37" t="s">
        <v>4972</v>
      </c>
    </row>
    <row r="262" spans="1:1">
      <c r="A262" s="37"/>
    </row>
    <row r="263" spans="1:1">
      <c r="A263" s="37" t="s">
        <v>4973</v>
      </c>
    </row>
    <row r="264" spans="1:1">
      <c r="A264" s="37"/>
    </row>
    <row r="265" spans="1:1">
      <c r="A265" s="37"/>
    </row>
    <row r="266" spans="1:1">
      <c r="A266" s="37" t="s">
        <v>4974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4975</v>
      </c>
    </row>
    <row r="273" spans="1:1">
      <c r="A273" s="37"/>
    </row>
    <row r="274" spans="1:1">
      <c r="A274" s="37" t="s">
        <v>4976</v>
      </c>
    </row>
    <row r="275" spans="1:1">
      <c r="A275" s="37"/>
    </row>
    <row r="276" spans="1:1">
      <c r="A276" s="37" t="s">
        <v>4977</v>
      </c>
    </row>
    <row r="277" spans="1:1">
      <c r="A277" s="37"/>
    </row>
    <row r="278" spans="1:1">
      <c r="A278" s="37" t="s">
        <v>4978</v>
      </c>
    </row>
    <row r="279" spans="1:1">
      <c r="A279" s="37"/>
    </row>
    <row r="280" spans="1:1">
      <c r="A280" s="37" t="s">
        <v>4979</v>
      </c>
    </row>
    <row r="281" spans="1:1">
      <c r="A281" s="37"/>
    </row>
    <row r="282" spans="1:1">
      <c r="A282" s="37" t="s">
        <v>4980</v>
      </c>
    </row>
    <row r="283" spans="1:1">
      <c r="A283" s="37"/>
    </row>
    <row r="284" spans="1:1">
      <c r="A284" s="37" t="s">
        <v>4981</v>
      </c>
    </row>
    <row r="285" spans="1:1">
      <c r="A285" s="37"/>
    </row>
    <row r="286" spans="1:1">
      <c r="A286" s="37" t="s">
        <v>4982</v>
      </c>
    </row>
    <row r="287" spans="1:1">
      <c r="A287" s="37"/>
    </row>
    <row r="288" spans="1:1">
      <c r="A288" s="37" t="s">
        <v>4983</v>
      </c>
    </row>
    <row r="289" spans="1:1">
      <c r="A289" s="37"/>
    </row>
    <row r="290" spans="1:1">
      <c r="A290" s="37" t="s">
        <v>3039</v>
      </c>
    </row>
    <row r="291" spans="1:1">
      <c r="A291" s="37"/>
    </row>
    <row r="292" spans="1:1">
      <c r="A292" s="37" t="s">
        <v>4984</v>
      </c>
    </row>
    <row r="293" spans="1:1">
      <c r="A293" s="37"/>
    </row>
    <row r="294" spans="1:1">
      <c r="A294" s="37" t="s">
        <v>4985</v>
      </c>
    </row>
    <row r="295" spans="1:1">
      <c r="A295" s="37"/>
    </row>
    <row r="296" spans="1:1">
      <c r="A296" s="37" t="s">
        <v>4986</v>
      </c>
    </row>
    <row r="297" spans="1:1">
      <c r="A297" s="37"/>
    </row>
    <row r="298" spans="1:1">
      <c r="A298" s="37" t="s">
        <v>4987</v>
      </c>
    </row>
    <row r="299" spans="1:1">
      <c r="A299" s="37"/>
    </row>
    <row r="300" spans="1:1">
      <c r="A300" s="37" t="s">
        <v>4988</v>
      </c>
    </row>
    <row r="301" spans="1:1">
      <c r="A301" s="37"/>
    </row>
    <row r="302" spans="1:1">
      <c r="A302" s="37" t="s">
        <v>4989</v>
      </c>
    </row>
    <row r="303" spans="1:1">
      <c r="A303" s="37"/>
    </row>
    <row r="304" spans="1:1">
      <c r="A304" s="37" t="s">
        <v>4990</v>
      </c>
    </row>
    <row r="305" spans="1:1">
      <c r="A305" s="37"/>
    </row>
    <row r="306" spans="1:1">
      <c r="A306" s="37" t="s">
        <v>4991</v>
      </c>
    </row>
    <row r="307" spans="1:1">
      <c r="A307" s="37"/>
    </row>
    <row r="308" spans="1:1">
      <c r="A308" s="37" t="s">
        <v>3047</v>
      </c>
    </row>
    <row r="309" spans="1:1">
      <c r="A309" s="37"/>
    </row>
    <row r="310" spans="1:1">
      <c r="A310" s="37" t="s">
        <v>3829</v>
      </c>
    </row>
    <row r="311" spans="1:1">
      <c r="A311" s="37"/>
    </row>
    <row r="312" spans="1:1">
      <c r="A312" s="37" t="s">
        <v>4992</v>
      </c>
    </row>
    <row r="313" spans="1:1">
      <c r="A313" s="37"/>
    </row>
    <row r="314" spans="1:1">
      <c r="A314" s="37" t="s">
        <v>4993</v>
      </c>
    </row>
    <row r="315" spans="1:1">
      <c r="A315" s="37"/>
    </row>
    <row r="316" spans="1:1">
      <c r="A316" s="37" t="s">
        <v>4994</v>
      </c>
    </row>
    <row r="317" spans="1:1">
      <c r="A317" s="37"/>
    </row>
    <row r="318" spans="1:1">
      <c r="A318" s="37" t="s">
        <v>4995</v>
      </c>
    </row>
    <row r="319" spans="1:1">
      <c r="A319" s="37"/>
    </row>
    <row r="320" spans="1:1">
      <c r="A320" s="37" t="s">
        <v>65</v>
      </c>
    </row>
    <row r="321" spans="1:1">
      <c r="A321" s="37" t="s">
        <v>4996</v>
      </c>
    </row>
    <row r="322" spans="1:1">
      <c r="A322" s="37"/>
    </row>
    <row r="323" spans="1:1">
      <c r="A323" s="37" t="s">
        <v>65</v>
      </c>
    </row>
    <row r="324" spans="1:1">
      <c r="A324" s="37" t="s">
        <v>4997</v>
      </c>
    </row>
    <row r="325" spans="1:1">
      <c r="A325" s="37"/>
    </row>
    <row r="326" spans="1:1">
      <c r="A326" s="37" t="s">
        <v>65</v>
      </c>
    </row>
    <row r="327" spans="1:1">
      <c r="A327" s="37" t="s">
        <v>4998</v>
      </c>
    </row>
    <row r="328" spans="1:1">
      <c r="A328" s="37"/>
    </row>
    <row r="329" spans="1:1">
      <c r="A329" s="37" t="s">
        <v>65</v>
      </c>
    </row>
    <row r="330" spans="1:1">
      <c r="A330" s="37" t="s">
        <v>326</v>
      </c>
    </row>
    <row r="331" spans="1:1">
      <c r="A331" s="37"/>
    </row>
    <row r="332" spans="1:1">
      <c r="A332" s="37" t="s">
        <v>4999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 t="s">
        <v>5000</v>
      </c>
    </row>
    <row r="339" spans="1:1">
      <c r="A339" s="37"/>
    </row>
    <row r="340" spans="1:1">
      <c r="A340" s="37" t="s">
        <v>65</v>
      </c>
    </row>
    <row r="341" spans="1:1">
      <c r="A341" s="37" t="s">
        <v>65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7C03-1D6F-4815-BEB4-8A8859C25F96}">
  <dimension ref="A2:A624"/>
  <sheetViews>
    <sheetView topLeftCell="A606" workbookViewId="0">
      <selection activeCell="A3" sqref="A3"/>
    </sheetView>
  </sheetViews>
  <sheetFormatPr defaultRowHeight="14.4"/>
  <sheetData>
    <row r="2" spans="1:1">
      <c r="A2" s="30"/>
    </row>
    <row r="3" spans="1:1">
      <c r="A3" s="30" t="s">
        <v>4612</v>
      </c>
    </row>
    <row r="4" spans="1:1">
      <c r="A4" s="30" t="s">
        <v>2595</v>
      </c>
    </row>
    <row r="5" spans="1:1">
      <c r="A5" s="30" t="s">
        <v>2596</v>
      </c>
    </row>
    <row r="6" spans="1:1">
      <c r="A6" s="30" t="s">
        <v>2597</v>
      </c>
    </row>
    <row r="7" spans="1:1">
      <c r="A7" s="30" t="s">
        <v>4613</v>
      </c>
    </row>
    <row r="8" spans="1:1">
      <c r="A8" s="30"/>
    </row>
    <row r="9" spans="1:1">
      <c r="A9" s="30" t="s">
        <v>4614</v>
      </c>
    </row>
    <row r="10" spans="1:1">
      <c r="A10" s="30"/>
    </row>
    <row r="11" spans="1:1">
      <c r="A11" s="30" t="s">
        <v>65</v>
      </c>
    </row>
    <row r="12" spans="1:1">
      <c r="A12" s="30" t="s">
        <v>4615</v>
      </c>
    </row>
    <row r="13" spans="1:1">
      <c r="A13" s="30"/>
    </row>
    <row r="14" spans="1:1">
      <c r="A14" s="30" t="s">
        <v>65</v>
      </c>
    </row>
    <row r="15" spans="1:1">
      <c r="A15" s="30" t="s">
        <v>4616</v>
      </c>
    </row>
    <row r="16" spans="1:1">
      <c r="A16" s="30"/>
    </row>
    <row r="17" spans="1:1">
      <c r="A17" s="30" t="s">
        <v>4617</v>
      </c>
    </row>
    <row r="18" spans="1:1">
      <c r="A18" s="30"/>
    </row>
    <row r="19" spans="1:1">
      <c r="A19" s="30" t="s">
        <v>65</v>
      </c>
    </row>
    <row r="20" spans="1:1">
      <c r="A20" s="30" t="s">
        <v>4618</v>
      </c>
    </row>
    <row r="21" spans="1:1">
      <c r="A21" s="30"/>
    </row>
    <row r="22" spans="1:1">
      <c r="A22" s="30" t="s">
        <v>65</v>
      </c>
    </row>
    <row r="23" spans="1:1">
      <c r="A23" s="30" t="s">
        <v>4619</v>
      </c>
    </row>
    <row r="24" spans="1:1">
      <c r="A24" s="30"/>
    </row>
    <row r="25" spans="1:1">
      <c r="A25" s="30" t="s">
        <v>4620</v>
      </c>
    </row>
    <row r="26" spans="1:1">
      <c r="A26" s="30"/>
    </row>
    <row r="27" spans="1:1">
      <c r="A27" s="30" t="s">
        <v>4621</v>
      </c>
    </row>
    <row r="28" spans="1:1">
      <c r="A28" s="30"/>
    </row>
    <row r="29" spans="1:1">
      <c r="A29" s="30" t="s">
        <v>65</v>
      </c>
    </row>
    <row r="30" spans="1:1">
      <c r="A30" s="30" t="s">
        <v>4622</v>
      </c>
    </row>
    <row r="31" spans="1:1">
      <c r="A31" s="30"/>
    </row>
    <row r="32" spans="1:1">
      <c r="A32" s="30" t="s">
        <v>65</v>
      </c>
    </row>
    <row r="33" spans="1:1">
      <c r="A33" s="30" t="s">
        <v>4623</v>
      </c>
    </row>
    <row r="34" spans="1:1">
      <c r="A34" s="30"/>
    </row>
    <row r="35" spans="1:1">
      <c r="A35" s="30" t="s">
        <v>4624</v>
      </c>
    </row>
    <row r="36" spans="1:1">
      <c r="A36" s="30"/>
    </row>
    <row r="37" spans="1:1">
      <c r="A37" s="30" t="s">
        <v>4625</v>
      </c>
    </row>
    <row r="38" spans="1:1">
      <c r="A38" s="30"/>
    </row>
    <row r="39" spans="1:1">
      <c r="A39" s="30" t="s">
        <v>4626</v>
      </c>
    </row>
    <row r="40" spans="1:1">
      <c r="A40" s="30"/>
    </row>
    <row r="41" spans="1:1">
      <c r="A41" s="30" t="s">
        <v>4627</v>
      </c>
    </row>
    <row r="42" spans="1:1">
      <c r="A42" s="30"/>
    </row>
    <row r="43" spans="1:1">
      <c r="A43" s="30" t="s">
        <v>4628</v>
      </c>
    </row>
    <row r="44" spans="1:1">
      <c r="A44" s="30"/>
    </row>
    <row r="45" spans="1:1">
      <c r="A45" s="30" t="s">
        <v>4629</v>
      </c>
    </row>
    <row r="46" spans="1:1">
      <c r="A46" s="30"/>
    </row>
    <row r="47" spans="1:1">
      <c r="A47" s="30" t="s">
        <v>4630</v>
      </c>
    </row>
    <row r="48" spans="1:1">
      <c r="A48" s="30"/>
    </row>
    <row r="49" spans="1:1">
      <c r="A49" s="30" t="s">
        <v>4631</v>
      </c>
    </row>
    <row r="50" spans="1:1">
      <c r="A50" s="30"/>
    </row>
    <row r="51" spans="1:1">
      <c r="A51" s="30" t="s">
        <v>4632</v>
      </c>
    </row>
    <row r="52" spans="1:1">
      <c r="A52" s="30"/>
    </row>
    <row r="53" spans="1:1">
      <c r="A53" s="30" t="s">
        <v>65</v>
      </c>
    </row>
    <row r="54" spans="1:1">
      <c r="A54" s="30" t="s">
        <v>4633</v>
      </c>
    </row>
    <row r="55" spans="1:1">
      <c r="A55" s="30"/>
    </row>
    <row r="56" spans="1:1">
      <c r="A56" s="30" t="s">
        <v>65</v>
      </c>
    </row>
    <row r="57" spans="1:1">
      <c r="A57" s="30" t="s">
        <v>4634</v>
      </c>
    </row>
    <row r="58" spans="1:1">
      <c r="A58" s="30"/>
    </row>
    <row r="59" spans="1:1">
      <c r="A59" s="30" t="s">
        <v>4635</v>
      </c>
    </row>
    <row r="60" spans="1:1">
      <c r="A60" s="30"/>
    </row>
    <row r="61" spans="1:1">
      <c r="A61" s="30" t="s">
        <v>4636</v>
      </c>
    </row>
    <row r="62" spans="1:1">
      <c r="A62" s="30"/>
    </row>
    <row r="63" spans="1:1">
      <c r="A63" s="30" t="s">
        <v>4637</v>
      </c>
    </row>
    <row r="64" spans="1:1">
      <c r="A64" s="30"/>
    </row>
    <row r="65" spans="1:1">
      <c r="A65" s="30" t="s">
        <v>65</v>
      </c>
    </row>
    <row r="66" spans="1:1">
      <c r="A66" s="30" t="s">
        <v>4638</v>
      </c>
    </row>
    <row r="67" spans="1:1">
      <c r="A67" s="30"/>
    </row>
    <row r="68" spans="1:1">
      <c r="A68" s="30"/>
    </row>
    <row r="69" spans="1:1">
      <c r="A69" s="30" t="s">
        <v>4639</v>
      </c>
    </row>
    <row r="70" spans="1:1">
      <c r="A70" s="30" t="s">
        <v>2595</v>
      </c>
    </row>
    <row r="71" spans="1:1">
      <c r="A71" s="30" t="s">
        <v>2596</v>
      </c>
    </row>
    <row r="72" spans="1:1">
      <c r="A72" s="30" t="s">
        <v>2597</v>
      </c>
    </row>
    <row r="73" spans="1:1">
      <c r="A73" s="30" t="s">
        <v>4613</v>
      </c>
    </row>
    <row r="74" spans="1:1">
      <c r="A74" s="30"/>
    </row>
    <row r="75" spans="1:1">
      <c r="A75" s="30" t="s">
        <v>65</v>
      </c>
    </row>
    <row r="76" spans="1:1">
      <c r="A76" s="30" t="s">
        <v>4640</v>
      </c>
    </row>
    <row r="77" spans="1:1">
      <c r="A77" s="30"/>
    </row>
    <row r="78" spans="1:1">
      <c r="A78" s="30" t="s">
        <v>4641</v>
      </c>
    </row>
    <row r="79" spans="1:1">
      <c r="A79" s="30"/>
    </row>
    <row r="80" spans="1:1">
      <c r="A80" s="30" t="s">
        <v>4642</v>
      </c>
    </row>
    <row r="81" spans="1:1">
      <c r="A81" s="30"/>
    </row>
    <row r="82" spans="1:1">
      <c r="A82" s="30" t="s">
        <v>4643</v>
      </c>
    </row>
    <row r="83" spans="1:1">
      <c r="A83" s="30"/>
    </row>
    <row r="84" spans="1:1">
      <c r="A84" s="30" t="s">
        <v>4644</v>
      </c>
    </row>
    <row r="85" spans="1:1">
      <c r="A85" s="30"/>
    </row>
    <row r="86" spans="1:1">
      <c r="A86" s="30" t="s">
        <v>4645</v>
      </c>
    </row>
    <row r="87" spans="1:1">
      <c r="A87" s="30"/>
    </row>
    <row r="88" spans="1:1">
      <c r="A88" s="30" t="s">
        <v>4646</v>
      </c>
    </row>
    <row r="89" spans="1:1">
      <c r="A89" s="30"/>
    </row>
    <row r="90" spans="1:1">
      <c r="A90" s="30" t="s">
        <v>4647</v>
      </c>
    </row>
    <row r="91" spans="1:1">
      <c r="A91" s="30"/>
    </row>
    <row r="92" spans="1:1">
      <c r="A92" s="30" t="s">
        <v>4648</v>
      </c>
    </row>
    <row r="93" spans="1:1">
      <c r="A93" s="30"/>
    </row>
    <row r="94" spans="1:1">
      <c r="A94" s="30" t="s">
        <v>4649</v>
      </c>
    </row>
    <row r="95" spans="1:1">
      <c r="A95" s="30"/>
    </row>
    <row r="96" spans="1:1">
      <c r="A96" s="30" t="s">
        <v>4650</v>
      </c>
    </row>
    <row r="97" spans="1:1">
      <c r="A97" s="30"/>
    </row>
    <row r="98" spans="1:1">
      <c r="A98" s="30" t="s">
        <v>4651</v>
      </c>
    </row>
    <row r="99" spans="1:1">
      <c r="A99" s="30"/>
    </row>
    <row r="100" spans="1:1">
      <c r="A100" s="30" t="s">
        <v>4652</v>
      </c>
    </row>
    <row r="101" spans="1:1">
      <c r="A101" s="30"/>
    </row>
    <row r="102" spans="1:1">
      <c r="A102" s="30" t="s">
        <v>65</v>
      </c>
    </row>
    <row r="103" spans="1:1">
      <c r="A103" s="30" t="s">
        <v>4653</v>
      </c>
    </row>
    <row r="104" spans="1:1">
      <c r="A104" s="30"/>
    </row>
    <row r="105" spans="1:1">
      <c r="A105" s="30" t="s">
        <v>65</v>
      </c>
    </row>
    <row r="106" spans="1:1">
      <c r="A106" s="30" t="s">
        <v>4654</v>
      </c>
    </row>
    <row r="107" spans="1:1">
      <c r="A107" s="30"/>
    </row>
    <row r="108" spans="1:1">
      <c r="A108" s="30" t="s">
        <v>4655</v>
      </c>
    </row>
    <row r="109" spans="1:1">
      <c r="A109" s="30"/>
    </row>
    <row r="110" spans="1:1">
      <c r="A110" s="30" t="s">
        <v>4656</v>
      </c>
    </row>
    <row r="111" spans="1:1">
      <c r="A111" s="30"/>
    </row>
    <row r="112" spans="1:1">
      <c r="A112" s="30" t="s">
        <v>4657</v>
      </c>
    </row>
    <row r="113" spans="1:1">
      <c r="A113" s="30"/>
    </row>
    <row r="114" spans="1:1">
      <c r="A114" s="30" t="s">
        <v>4658</v>
      </c>
    </row>
    <row r="115" spans="1:1">
      <c r="A115" s="30"/>
    </row>
    <row r="116" spans="1:1">
      <c r="A116" s="30" t="s">
        <v>65</v>
      </c>
    </row>
    <row r="117" spans="1:1">
      <c r="A117" s="30" t="s">
        <v>4659</v>
      </c>
    </row>
    <row r="118" spans="1:1">
      <c r="A118" s="30"/>
    </row>
    <row r="119" spans="1:1">
      <c r="A119" s="30" t="s">
        <v>65</v>
      </c>
    </row>
    <row r="120" spans="1:1">
      <c r="A120" s="30" t="s">
        <v>4660</v>
      </c>
    </row>
    <row r="121" spans="1:1">
      <c r="A121" s="30"/>
    </row>
    <row r="122" spans="1:1">
      <c r="A122" s="30" t="s">
        <v>4661</v>
      </c>
    </row>
    <row r="123" spans="1:1">
      <c r="A123" s="30"/>
    </row>
    <row r="124" spans="1:1">
      <c r="A124" s="30" t="s">
        <v>4662</v>
      </c>
    </row>
    <row r="125" spans="1:1">
      <c r="A125" s="30"/>
    </row>
    <row r="126" spans="1:1">
      <c r="A126" s="30" t="s">
        <v>65</v>
      </c>
    </row>
    <row r="127" spans="1:1">
      <c r="A127" s="30" t="s">
        <v>4663</v>
      </c>
    </row>
    <row r="128" spans="1:1">
      <c r="A128" s="30"/>
    </row>
    <row r="129" spans="1:1">
      <c r="A129" s="30" t="s">
        <v>65</v>
      </c>
    </row>
    <row r="130" spans="1:1">
      <c r="A130" s="30" t="s">
        <v>4664</v>
      </c>
    </row>
    <row r="131" spans="1:1">
      <c r="A131" s="30"/>
    </row>
    <row r="132" spans="1:1">
      <c r="A132" s="30" t="s">
        <v>4665</v>
      </c>
    </row>
    <row r="133" spans="1:1">
      <c r="A133" s="30"/>
    </row>
    <row r="134" spans="1:1">
      <c r="A134" s="30"/>
    </row>
    <row r="135" spans="1:1">
      <c r="A135" s="30" t="s">
        <v>4666</v>
      </c>
    </row>
    <row r="136" spans="1:1">
      <c r="A136" s="30" t="s">
        <v>2595</v>
      </c>
    </row>
    <row r="137" spans="1:1">
      <c r="A137" s="30" t="s">
        <v>2596</v>
      </c>
    </row>
    <row r="138" spans="1:1">
      <c r="A138" s="30" t="s">
        <v>2597</v>
      </c>
    </row>
    <row r="139" spans="1:1">
      <c r="A139" s="30" t="s">
        <v>4613</v>
      </c>
    </row>
    <row r="140" spans="1:1">
      <c r="A140" s="30"/>
    </row>
    <row r="141" spans="1:1">
      <c r="A141" s="30" t="s">
        <v>4667</v>
      </c>
    </row>
    <row r="142" spans="1:1">
      <c r="A142" s="30"/>
    </row>
    <row r="143" spans="1:1">
      <c r="A143" s="30" t="s">
        <v>4668</v>
      </c>
    </row>
    <row r="144" spans="1:1">
      <c r="A144" s="30"/>
    </row>
    <row r="145" spans="1:1">
      <c r="A145" s="30" t="s">
        <v>4669</v>
      </c>
    </row>
    <row r="146" spans="1:1">
      <c r="A146" s="30"/>
    </row>
    <row r="147" spans="1:1">
      <c r="A147" s="30" t="s">
        <v>4670</v>
      </c>
    </row>
    <row r="148" spans="1:1">
      <c r="A148" s="30"/>
    </row>
    <row r="149" spans="1:1">
      <c r="A149" s="30" t="s">
        <v>4671</v>
      </c>
    </row>
    <row r="150" spans="1:1">
      <c r="A150" s="30"/>
    </row>
    <row r="151" spans="1:1">
      <c r="A151" s="30" t="s">
        <v>4672</v>
      </c>
    </row>
    <row r="152" spans="1:1">
      <c r="A152" s="30"/>
    </row>
    <row r="153" spans="1:1">
      <c r="A153" s="30" t="s">
        <v>4673</v>
      </c>
    </row>
    <row r="154" spans="1:1">
      <c r="A154" s="30"/>
    </row>
    <row r="155" spans="1:1">
      <c r="A155" s="30" t="s">
        <v>4674</v>
      </c>
    </row>
    <row r="156" spans="1:1">
      <c r="A156" s="30"/>
    </row>
    <row r="157" spans="1:1">
      <c r="A157" s="30" t="s">
        <v>4675</v>
      </c>
    </row>
    <row r="158" spans="1:1">
      <c r="A158" s="30"/>
    </row>
    <row r="159" spans="1:1">
      <c r="A159" s="30" t="s">
        <v>4676</v>
      </c>
    </row>
    <row r="160" spans="1:1">
      <c r="A160" s="30"/>
    </row>
    <row r="161" spans="1:1">
      <c r="A161" s="30" t="s">
        <v>4677</v>
      </c>
    </row>
    <row r="162" spans="1:1">
      <c r="A162" s="30"/>
    </row>
    <row r="163" spans="1:1">
      <c r="A163" s="30" t="s">
        <v>4678</v>
      </c>
    </row>
    <row r="164" spans="1:1">
      <c r="A164" s="30"/>
    </row>
    <row r="165" spans="1:1">
      <c r="A165" s="30" t="s">
        <v>4679</v>
      </c>
    </row>
    <row r="166" spans="1:1">
      <c r="A166" s="30"/>
    </row>
    <row r="167" spans="1:1">
      <c r="A167" s="30" t="s">
        <v>4680</v>
      </c>
    </row>
    <row r="168" spans="1:1">
      <c r="A168" s="30"/>
    </row>
    <row r="169" spans="1:1">
      <c r="A169" s="30" t="s">
        <v>4681</v>
      </c>
    </row>
    <row r="170" spans="1:1">
      <c r="A170" s="30"/>
    </row>
    <row r="171" spans="1:1">
      <c r="A171" s="30" t="s">
        <v>4682</v>
      </c>
    </row>
    <row r="172" spans="1:1">
      <c r="A172" s="30"/>
    </row>
    <row r="173" spans="1:1">
      <c r="A173" s="30" t="s">
        <v>4683</v>
      </c>
    </row>
    <row r="174" spans="1:1">
      <c r="A174" s="30"/>
    </row>
    <row r="175" spans="1:1">
      <c r="A175" s="30" t="s">
        <v>4684</v>
      </c>
    </row>
    <row r="176" spans="1:1">
      <c r="A176" s="30"/>
    </row>
    <row r="177" spans="1:1">
      <c r="A177" s="30" t="s">
        <v>4685</v>
      </c>
    </row>
    <row r="178" spans="1:1">
      <c r="A178" s="30"/>
    </row>
    <row r="179" spans="1:1">
      <c r="A179" s="30" t="s">
        <v>4686</v>
      </c>
    </row>
    <row r="180" spans="1:1">
      <c r="A180" s="30"/>
    </row>
    <row r="181" spans="1:1">
      <c r="A181" s="30" t="s">
        <v>65</v>
      </c>
    </row>
    <row r="182" spans="1:1">
      <c r="A182" s="30" t="s">
        <v>4687</v>
      </c>
    </row>
    <row r="183" spans="1:1">
      <c r="A183" s="30"/>
    </row>
    <row r="184" spans="1:1">
      <c r="A184" s="30" t="s">
        <v>65</v>
      </c>
    </row>
    <row r="185" spans="1:1">
      <c r="A185" s="30" t="s">
        <v>4688</v>
      </c>
    </row>
    <row r="186" spans="1:1">
      <c r="A186" s="30"/>
    </row>
    <row r="187" spans="1:1">
      <c r="A187" s="30" t="s">
        <v>4689</v>
      </c>
    </row>
    <row r="188" spans="1:1">
      <c r="A188" s="30"/>
    </row>
    <row r="189" spans="1:1">
      <c r="A189" s="30" t="s">
        <v>4690</v>
      </c>
    </row>
    <row r="190" spans="1:1">
      <c r="A190" s="30"/>
    </row>
    <row r="191" spans="1:1">
      <c r="A191" s="30" t="s">
        <v>4691</v>
      </c>
    </row>
    <row r="192" spans="1:1">
      <c r="A192" s="30"/>
    </row>
    <row r="193" spans="1:1">
      <c r="A193" s="30" t="s">
        <v>4692</v>
      </c>
    </row>
    <row r="194" spans="1:1">
      <c r="A194" s="30"/>
    </row>
    <row r="195" spans="1:1">
      <c r="A195" s="30" t="s">
        <v>4693</v>
      </c>
    </row>
    <row r="196" spans="1:1">
      <c r="A196" s="30"/>
    </row>
    <row r="197" spans="1:1">
      <c r="A197" s="30" t="s">
        <v>4694</v>
      </c>
    </row>
    <row r="198" spans="1:1">
      <c r="A198" s="30"/>
    </row>
    <row r="199" spans="1:1">
      <c r="A199" s="30" t="s">
        <v>4695</v>
      </c>
    </row>
    <row r="200" spans="1:1">
      <c r="A200" s="30"/>
    </row>
    <row r="201" spans="1:1">
      <c r="A201" s="30" t="s">
        <v>4696</v>
      </c>
    </row>
    <row r="202" spans="1:1">
      <c r="A202" s="30" t="s">
        <v>2595</v>
      </c>
    </row>
    <row r="203" spans="1:1">
      <c r="A203" s="30" t="s">
        <v>2596</v>
      </c>
    </row>
    <row r="204" spans="1:1">
      <c r="A204" s="30" t="s">
        <v>2597</v>
      </c>
    </row>
    <row r="205" spans="1:1">
      <c r="A205" s="30" t="s">
        <v>4613</v>
      </c>
    </row>
    <row r="206" spans="1:1">
      <c r="A206" s="30"/>
    </row>
    <row r="207" spans="1:1">
      <c r="A207" s="30"/>
    </row>
    <row r="208" spans="1:1">
      <c r="A208" s="30" t="s">
        <v>65</v>
      </c>
    </row>
    <row r="209" spans="1:1">
      <c r="A209" s="30" t="s">
        <v>4697</v>
      </c>
    </row>
    <row r="210" spans="1:1">
      <c r="A210" s="30"/>
    </row>
    <row r="211" spans="1:1">
      <c r="A211" s="30" t="s">
        <v>65</v>
      </c>
    </row>
    <row r="212" spans="1:1">
      <c r="A212" s="30" t="s">
        <v>4698</v>
      </c>
    </row>
    <row r="213" spans="1:1">
      <c r="A213" s="30"/>
    </row>
    <row r="214" spans="1:1">
      <c r="A214" s="30" t="s">
        <v>4699</v>
      </c>
    </row>
    <row r="215" spans="1:1">
      <c r="A215" s="30"/>
    </row>
    <row r="216" spans="1:1">
      <c r="A216" s="30" t="s">
        <v>4700</v>
      </c>
    </row>
    <row r="217" spans="1:1">
      <c r="A217" s="30"/>
    </row>
    <row r="218" spans="1:1">
      <c r="A218" s="30" t="s">
        <v>4701</v>
      </c>
    </row>
    <row r="219" spans="1:1">
      <c r="A219" s="30"/>
    </row>
    <row r="220" spans="1:1">
      <c r="A220" s="30" t="s">
        <v>4702</v>
      </c>
    </row>
    <row r="221" spans="1:1">
      <c r="A221" s="30"/>
    </row>
    <row r="222" spans="1:1">
      <c r="A222" s="30" t="s">
        <v>4703</v>
      </c>
    </row>
    <row r="223" spans="1:1">
      <c r="A223" s="30"/>
    </row>
    <row r="224" spans="1:1">
      <c r="A224" s="30" t="s">
        <v>4704</v>
      </c>
    </row>
    <row r="225" spans="1:1">
      <c r="A225" s="30"/>
    </row>
    <row r="226" spans="1:1">
      <c r="A226" s="30" t="s">
        <v>4705</v>
      </c>
    </row>
    <row r="227" spans="1:1">
      <c r="A227" s="30"/>
    </row>
    <row r="228" spans="1:1">
      <c r="A228" s="30" t="s">
        <v>4706</v>
      </c>
    </row>
    <row r="229" spans="1:1">
      <c r="A229" s="30"/>
    </row>
    <row r="230" spans="1:1">
      <c r="A230" s="30" t="s">
        <v>4707</v>
      </c>
    </row>
    <row r="231" spans="1:1">
      <c r="A231" s="30"/>
    </row>
    <row r="232" spans="1:1">
      <c r="A232" s="30" t="s">
        <v>4708</v>
      </c>
    </row>
    <row r="233" spans="1:1">
      <c r="A233" s="30"/>
    </row>
    <row r="234" spans="1:1">
      <c r="A234" s="30" t="s">
        <v>4709</v>
      </c>
    </row>
    <row r="235" spans="1:1">
      <c r="A235" s="30"/>
    </row>
    <row r="236" spans="1:1">
      <c r="A236" s="30" t="s">
        <v>4710</v>
      </c>
    </row>
    <row r="237" spans="1:1">
      <c r="A237" s="30"/>
    </row>
    <row r="238" spans="1:1">
      <c r="A238" s="30" t="s">
        <v>4711</v>
      </c>
    </row>
    <row r="239" spans="1:1">
      <c r="A239" s="30"/>
    </row>
    <row r="240" spans="1:1">
      <c r="A240" s="30" t="s">
        <v>4712</v>
      </c>
    </row>
    <row r="241" spans="1:1">
      <c r="A241" s="30"/>
    </row>
    <row r="242" spans="1:1">
      <c r="A242" s="30" t="s">
        <v>4713</v>
      </c>
    </row>
    <row r="243" spans="1:1">
      <c r="A243" s="30"/>
    </row>
    <row r="244" spans="1:1">
      <c r="A244" s="30" t="s">
        <v>4714</v>
      </c>
    </row>
    <row r="245" spans="1:1">
      <c r="A245" s="30"/>
    </row>
    <row r="246" spans="1:1">
      <c r="A246" s="30" t="s">
        <v>4715</v>
      </c>
    </row>
    <row r="247" spans="1:1">
      <c r="A247" s="30"/>
    </row>
    <row r="248" spans="1:1">
      <c r="A248" s="30" t="s">
        <v>4716</v>
      </c>
    </row>
    <row r="249" spans="1:1">
      <c r="A249" s="30"/>
    </row>
    <row r="250" spans="1:1">
      <c r="A250" s="30" t="s">
        <v>4717</v>
      </c>
    </row>
    <row r="251" spans="1:1">
      <c r="A251" s="30"/>
    </row>
    <row r="252" spans="1:1">
      <c r="A252" s="30" t="s">
        <v>4718</v>
      </c>
    </row>
    <row r="253" spans="1:1">
      <c r="A253" s="30"/>
    </row>
    <row r="254" spans="1:1">
      <c r="A254" s="30" t="s">
        <v>4719</v>
      </c>
    </row>
    <row r="255" spans="1:1">
      <c r="A255" s="30"/>
    </row>
    <row r="256" spans="1:1">
      <c r="A256" s="30" t="s">
        <v>4720</v>
      </c>
    </row>
    <row r="257" spans="1:1">
      <c r="A257" s="30"/>
    </row>
    <row r="258" spans="1:1">
      <c r="A258" s="30" t="s">
        <v>4721</v>
      </c>
    </row>
    <row r="259" spans="1:1">
      <c r="A259" s="30"/>
    </row>
    <row r="260" spans="1:1">
      <c r="A260" s="30" t="s">
        <v>4722</v>
      </c>
    </row>
    <row r="261" spans="1:1">
      <c r="A261" s="30"/>
    </row>
    <row r="262" spans="1:1">
      <c r="A262" s="30" t="s">
        <v>65</v>
      </c>
    </row>
    <row r="263" spans="1:1">
      <c r="A263" s="30" t="s">
        <v>4723</v>
      </c>
    </row>
    <row r="264" spans="1:1">
      <c r="A264" s="30"/>
    </row>
    <row r="265" spans="1:1">
      <c r="A265" s="30" t="s">
        <v>65</v>
      </c>
    </row>
    <row r="266" spans="1:1">
      <c r="A266" s="30"/>
    </row>
    <row r="267" spans="1:1">
      <c r="A267" s="30" t="s">
        <v>4724</v>
      </c>
    </row>
    <row r="268" spans="1:1">
      <c r="A268" s="30" t="s">
        <v>2595</v>
      </c>
    </row>
    <row r="269" spans="1:1">
      <c r="A269" s="30" t="s">
        <v>2596</v>
      </c>
    </row>
    <row r="270" spans="1:1">
      <c r="A270" s="30" t="s">
        <v>2597</v>
      </c>
    </row>
    <row r="271" spans="1:1">
      <c r="A271" s="30" t="s">
        <v>4613</v>
      </c>
    </row>
    <row r="272" spans="1:1">
      <c r="A272" s="30"/>
    </row>
    <row r="273" spans="1:1">
      <c r="A273" s="30" t="s">
        <v>4725</v>
      </c>
    </row>
    <row r="274" spans="1:1">
      <c r="A274" s="30"/>
    </row>
    <row r="275" spans="1:1">
      <c r="A275" s="30" t="s">
        <v>4726</v>
      </c>
    </row>
    <row r="276" spans="1:1">
      <c r="A276" s="30"/>
    </row>
    <row r="277" spans="1:1">
      <c r="A277" s="30" t="s">
        <v>4727</v>
      </c>
    </row>
    <row r="278" spans="1:1">
      <c r="A278" s="30"/>
    </row>
    <row r="279" spans="1:1">
      <c r="A279" s="30" t="s">
        <v>4728</v>
      </c>
    </row>
    <row r="280" spans="1:1">
      <c r="A280" s="30"/>
    </row>
    <row r="281" spans="1:1">
      <c r="A281" s="30" t="s">
        <v>4729</v>
      </c>
    </row>
    <row r="282" spans="1:1">
      <c r="A282" s="30"/>
    </row>
    <row r="283" spans="1:1">
      <c r="A283" s="30" t="s">
        <v>4730</v>
      </c>
    </row>
    <row r="284" spans="1:1">
      <c r="A284" s="30"/>
    </row>
    <row r="285" spans="1:1">
      <c r="A285" s="30" t="s">
        <v>4731</v>
      </c>
    </row>
    <row r="286" spans="1:1">
      <c r="A286" s="30"/>
    </row>
    <row r="287" spans="1:1">
      <c r="A287" s="30" t="s">
        <v>4732</v>
      </c>
    </row>
    <row r="288" spans="1:1">
      <c r="A288" s="30"/>
    </row>
    <row r="289" spans="1:1">
      <c r="A289" s="30" t="s">
        <v>4733</v>
      </c>
    </row>
    <row r="290" spans="1:1">
      <c r="A290" s="30"/>
    </row>
    <row r="291" spans="1:1">
      <c r="A291" s="30" t="s">
        <v>4734</v>
      </c>
    </row>
    <row r="292" spans="1:1">
      <c r="A292" s="30"/>
    </row>
    <row r="293" spans="1:1">
      <c r="A293" s="30" t="s">
        <v>4735</v>
      </c>
    </row>
    <row r="294" spans="1:1">
      <c r="A294" s="30"/>
    </row>
    <row r="295" spans="1:1">
      <c r="A295" s="30" t="s">
        <v>4736</v>
      </c>
    </row>
    <row r="296" spans="1:1">
      <c r="A296" s="30"/>
    </row>
    <row r="297" spans="1:1">
      <c r="A297" s="30" t="s">
        <v>4737</v>
      </c>
    </row>
    <row r="298" spans="1:1">
      <c r="A298" s="30"/>
    </row>
    <row r="299" spans="1:1">
      <c r="A299" s="30" t="s">
        <v>4738</v>
      </c>
    </row>
    <row r="300" spans="1:1">
      <c r="A300" s="30"/>
    </row>
    <row r="301" spans="1:1">
      <c r="A301" s="30" t="s">
        <v>4739</v>
      </c>
    </row>
    <row r="302" spans="1:1">
      <c r="A302" s="30"/>
    </row>
    <row r="303" spans="1:1">
      <c r="A303" s="30" t="s">
        <v>4740</v>
      </c>
    </row>
    <row r="304" spans="1:1">
      <c r="A304" s="30"/>
    </row>
    <row r="305" spans="1:1">
      <c r="A305" s="30" t="s">
        <v>4741</v>
      </c>
    </row>
    <row r="306" spans="1:1">
      <c r="A306" s="30"/>
    </row>
    <row r="307" spans="1:1">
      <c r="A307" s="30" t="s">
        <v>4742</v>
      </c>
    </row>
    <row r="308" spans="1:1">
      <c r="A308" s="30"/>
    </row>
    <row r="309" spans="1:1">
      <c r="A309" s="30" t="s">
        <v>4743</v>
      </c>
    </row>
    <row r="310" spans="1:1">
      <c r="A310" s="30"/>
    </row>
    <row r="311" spans="1:1">
      <c r="A311" s="30" t="s">
        <v>4744</v>
      </c>
    </row>
    <row r="312" spans="1:1">
      <c r="A312" s="30"/>
    </row>
    <row r="313" spans="1:1">
      <c r="A313" s="30" t="s">
        <v>4745</v>
      </c>
    </row>
    <row r="314" spans="1:1">
      <c r="A314" s="30"/>
    </row>
    <row r="315" spans="1:1">
      <c r="A315" s="30" t="s">
        <v>4746</v>
      </c>
    </row>
    <row r="316" spans="1:1">
      <c r="A316" s="30"/>
    </row>
    <row r="317" spans="1:1">
      <c r="A317" s="30" t="s">
        <v>4747</v>
      </c>
    </row>
    <row r="318" spans="1:1">
      <c r="A318" s="30"/>
    </row>
    <row r="319" spans="1:1">
      <c r="A319" s="30" t="s">
        <v>4748</v>
      </c>
    </row>
    <row r="320" spans="1:1">
      <c r="A320" s="30"/>
    </row>
    <row r="321" spans="1:1">
      <c r="A321" s="30" t="s">
        <v>4749</v>
      </c>
    </row>
    <row r="322" spans="1:1">
      <c r="A322" s="30"/>
    </row>
    <row r="323" spans="1:1">
      <c r="A323" s="30" t="s">
        <v>4750</v>
      </c>
    </row>
    <row r="324" spans="1:1">
      <c r="A324" s="30"/>
    </row>
    <row r="325" spans="1:1">
      <c r="A325" s="30" t="s">
        <v>4751</v>
      </c>
    </row>
    <row r="326" spans="1:1">
      <c r="A326" s="30"/>
    </row>
    <row r="327" spans="1:1">
      <c r="A327" s="30" t="s">
        <v>65</v>
      </c>
    </row>
    <row r="328" spans="1:1">
      <c r="A328" s="30" t="s">
        <v>4752</v>
      </c>
    </row>
    <row r="329" spans="1:1">
      <c r="A329" s="30"/>
    </row>
    <row r="330" spans="1:1">
      <c r="A330" s="30" t="s">
        <v>65</v>
      </c>
    </row>
    <row r="331" spans="1:1">
      <c r="A331" s="30" t="s">
        <v>4753</v>
      </c>
    </row>
    <row r="332" spans="1:1">
      <c r="A332" s="30"/>
    </row>
    <row r="333" spans="1:1">
      <c r="A333" s="30" t="s">
        <v>4754</v>
      </c>
    </row>
    <row r="334" spans="1:1">
      <c r="A334" s="30" t="s">
        <v>2595</v>
      </c>
    </row>
    <row r="335" spans="1:1">
      <c r="A335" s="30" t="s">
        <v>2596</v>
      </c>
    </row>
    <row r="336" spans="1:1">
      <c r="A336" s="30" t="s">
        <v>2597</v>
      </c>
    </row>
    <row r="337" spans="1:1">
      <c r="A337" s="30" t="s">
        <v>4613</v>
      </c>
    </row>
    <row r="338" spans="1:1">
      <c r="A338" s="30"/>
    </row>
    <row r="339" spans="1:1">
      <c r="A339" s="30"/>
    </row>
    <row r="340" spans="1:1">
      <c r="A340" s="30" t="s">
        <v>4755</v>
      </c>
    </row>
    <row r="341" spans="1:1">
      <c r="A341" s="30"/>
    </row>
    <row r="342" spans="1:1">
      <c r="A342" s="30" t="s">
        <v>65</v>
      </c>
    </row>
    <row r="343" spans="1:1">
      <c r="A343" s="30" t="s">
        <v>4756</v>
      </c>
    </row>
    <row r="344" spans="1:1">
      <c r="A344" s="30"/>
    </row>
    <row r="345" spans="1:1">
      <c r="A345" s="30" t="s">
        <v>65</v>
      </c>
    </row>
    <row r="346" spans="1:1">
      <c r="A346" s="30" t="s">
        <v>4757</v>
      </c>
    </row>
    <row r="347" spans="1:1">
      <c r="A347" s="30"/>
    </row>
    <row r="348" spans="1:1">
      <c r="A348" s="30" t="s">
        <v>4758</v>
      </c>
    </row>
    <row r="349" spans="1:1">
      <c r="A349" s="30"/>
    </row>
    <row r="350" spans="1:1">
      <c r="A350" s="30" t="s">
        <v>4759</v>
      </c>
    </row>
    <row r="351" spans="1:1">
      <c r="A351" s="30"/>
    </row>
    <row r="352" spans="1:1">
      <c r="A352" s="30" t="s">
        <v>65</v>
      </c>
    </row>
    <row r="353" spans="1:1">
      <c r="A353" s="30" t="s">
        <v>4760</v>
      </c>
    </row>
    <row r="354" spans="1:1">
      <c r="A354" s="30"/>
    </row>
    <row r="355" spans="1:1">
      <c r="A355" s="30" t="s">
        <v>65</v>
      </c>
    </row>
    <row r="356" spans="1:1">
      <c r="A356" s="30" t="s">
        <v>4761</v>
      </c>
    </row>
    <row r="357" spans="1:1">
      <c r="A357" s="30"/>
    </row>
    <row r="358" spans="1:1">
      <c r="A358" s="30" t="s">
        <v>4762</v>
      </c>
    </row>
    <row r="359" spans="1:1">
      <c r="A359" s="30"/>
    </row>
    <row r="360" spans="1:1">
      <c r="A360" s="30" t="s">
        <v>4763</v>
      </c>
    </row>
    <row r="361" spans="1:1">
      <c r="A361" s="30"/>
    </row>
    <row r="362" spans="1:1">
      <c r="A362" s="30" t="s">
        <v>4764</v>
      </c>
    </row>
    <row r="363" spans="1:1">
      <c r="A363" s="30"/>
    </row>
    <row r="364" spans="1:1">
      <c r="A364" s="30" t="s">
        <v>4765</v>
      </c>
    </row>
    <row r="365" spans="1:1">
      <c r="A365" s="30"/>
    </row>
    <row r="366" spans="1:1">
      <c r="A366" s="30" t="s">
        <v>65</v>
      </c>
    </row>
    <row r="367" spans="1:1">
      <c r="A367" s="30" t="s">
        <v>4766</v>
      </c>
    </row>
    <row r="368" spans="1:1">
      <c r="A368" s="30"/>
    </row>
    <row r="369" spans="1:1">
      <c r="A369" s="30" t="s">
        <v>65</v>
      </c>
    </row>
    <row r="370" spans="1:1">
      <c r="A370" s="30" t="s">
        <v>4767</v>
      </c>
    </row>
    <row r="371" spans="1:1">
      <c r="A371" s="30"/>
    </row>
    <row r="372" spans="1:1">
      <c r="A372" s="30" t="s">
        <v>65</v>
      </c>
    </row>
    <row r="373" spans="1:1">
      <c r="A373" s="30" t="s">
        <v>4768</v>
      </c>
    </row>
    <row r="374" spans="1:1">
      <c r="A374" s="30"/>
    </row>
    <row r="375" spans="1:1">
      <c r="A375" s="30" t="s">
        <v>65</v>
      </c>
    </row>
    <row r="376" spans="1:1">
      <c r="A376" s="30" t="s">
        <v>4769</v>
      </c>
    </row>
    <row r="377" spans="1:1">
      <c r="A377" s="30"/>
    </row>
    <row r="378" spans="1:1">
      <c r="A378" s="30" t="s">
        <v>4770</v>
      </c>
    </row>
    <row r="379" spans="1:1">
      <c r="A379" s="30"/>
    </row>
    <row r="380" spans="1:1">
      <c r="A380" s="30" t="s">
        <v>65</v>
      </c>
    </row>
    <row r="381" spans="1:1">
      <c r="A381" s="30" t="s">
        <v>4771</v>
      </c>
    </row>
    <row r="382" spans="1:1">
      <c r="A382" s="30"/>
    </row>
    <row r="383" spans="1:1">
      <c r="A383" s="30" t="s">
        <v>65</v>
      </c>
    </row>
    <row r="384" spans="1:1">
      <c r="A384" s="30" t="s">
        <v>4772</v>
      </c>
    </row>
    <row r="385" spans="1:1">
      <c r="A385" s="30"/>
    </row>
    <row r="386" spans="1:1">
      <c r="A386" s="30" t="s">
        <v>4773</v>
      </c>
    </row>
    <row r="387" spans="1:1">
      <c r="A387" s="30"/>
    </row>
    <row r="388" spans="1:1">
      <c r="A388" s="30" t="s">
        <v>4774</v>
      </c>
    </row>
    <row r="389" spans="1:1">
      <c r="A389" s="30"/>
    </row>
    <row r="390" spans="1:1">
      <c r="A390" s="30" t="s">
        <v>65</v>
      </c>
    </row>
    <row r="391" spans="1:1">
      <c r="A391" s="30" t="s">
        <v>4775</v>
      </c>
    </row>
    <row r="392" spans="1:1">
      <c r="A392" s="30"/>
    </row>
    <row r="393" spans="1:1">
      <c r="A393" s="30" t="s">
        <v>65</v>
      </c>
    </row>
    <row r="394" spans="1:1">
      <c r="A394" s="30" t="s">
        <v>4776</v>
      </c>
    </row>
    <row r="395" spans="1:1">
      <c r="A395" s="30"/>
    </row>
    <row r="396" spans="1:1">
      <c r="A396" s="30" t="s">
        <v>4777</v>
      </c>
    </row>
    <row r="397" spans="1:1">
      <c r="A397" s="30"/>
    </row>
    <row r="398" spans="1:1">
      <c r="A398" s="30"/>
    </row>
    <row r="399" spans="1:1">
      <c r="A399" s="30" t="s">
        <v>4778</v>
      </c>
    </row>
    <row r="400" spans="1:1">
      <c r="A400" s="30" t="s">
        <v>2595</v>
      </c>
    </row>
    <row r="401" spans="1:1">
      <c r="A401" s="30" t="s">
        <v>2596</v>
      </c>
    </row>
    <row r="402" spans="1:1">
      <c r="A402" s="30" t="s">
        <v>2597</v>
      </c>
    </row>
    <row r="403" spans="1:1">
      <c r="A403" s="30" t="s">
        <v>4613</v>
      </c>
    </row>
    <row r="404" spans="1:1">
      <c r="A404" s="30"/>
    </row>
    <row r="405" spans="1:1">
      <c r="A405" s="30" t="s">
        <v>4779</v>
      </c>
    </row>
    <row r="406" spans="1:1">
      <c r="A406" s="30"/>
    </row>
    <row r="407" spans="1:1">
      <c r="A407" s="30" t="s">
        <v>4780</v>
      </c>
    </row>
    <row r="408" spans="1:1">
      <c r="A408" s="30"/>
    </row>
    <row r="409" spans="1:1">
      <c r="A409" s="30" t="s">
        <v>4781</v>
      </c>
    </row>
    <row r="410" spans="1:1">
      <c r="A410" s="30"/>
    </row>
    <row r="411" spans="1:1">
      <c r="A411" s="30" t="s">
        <v>65</v>
      </c>
    </row>
    <row r="412" spans="1:1">
      <c r="A412" s="30" t="s">
        <v>4782</v>
      </c>
    </row>
    <row r="413" spans="1:1">
      <c r="A413" s="30"/>
    </row>
    <row r="414" spans="1:1">
      <c r="A414" s="30" t="s">
        <v>65</v>
      </c>
    </row>
    <row r="415" spans="1:1">
      <c r="A415" s="30" t="s">
        <v>4783</v>
      </c>
    </row>
    <row r="416" spans="1:1">
      <c r="A416" s="30"/>
    </row>
    <row r="417" spans="1:1">
      <c r="A417" s="30" t="s">
        <v>4784</v>
      </c>
    </row>
    <row r="418" spans="1:1">
      <c r="A418" s="30"/>
    </row>
    <row r="419" spans="1:1">
      <c r="A419" s="30" t="s">
        <v>65</v>
      </c>
    </row>
    <row r="420" spans="1:1">
      <c r="A420" s="30" t="s">
        <v>4785</v>
      </c>
    </row>
    <row r="421" spans="1:1">
      <c r="A421" s="30"/>
    </row>
    <row r="422" spans="1:1">
      <c r="A422" s="30" t="s">
        <v>65</v>
      </c>
    </row>
    <row r="423" spans="1:1">
      <c r="A423" s="30" t="s">
        <v>4786</v>
      </c>
    </row>
    <row r="424" spans="1:1">
      <c r="A424" s="30"/>
    </row>
    <row r="425" spans="1:1">
      <c r="A425" s="30" t="s">
        <v>4787</v>
      </c>
    </row>
    <row r="426" spans="1:1">
      <c r="A426" s="30"/>
    </row>
    <row r="427" spans="1:1">
      <c r="A427" s="30" t="s">
        <v>4788</v>
      </c>
    </row>
    <row r="428" spans="1:1">
      <c r="A428" s="30"/>
    </row>
    <row r="429" spans="1:1">
      <c r="A429" s="30" t="s">
        <v>4789</v>
      </c>
    </row>
    <row r="430" spans="1:1">
      <c r="A430" s="30"/>
    </row>
    <row r="431" spans="1:1">
      <c r="A431" s="30" t="s">
        <v>4790</v>
      </c>
    </row>
    <row r="432" spans="1:1">
      <c r="A432" s="30"/>
    </row>
    <row r="433" spans="1:1">
      <c r="A433" s="30" t="s">
        <v>4791</v>
      </c>
    </row>
    <row r="434" spans="1:1">
      <c r="A434" s="30"/>
    </row>
    <row r="435" spans="1:1">
      <c r="A435" s="30" t="s">
        <v>4792</v>
      </c>
    </row>
    <row r="436" spans="1:1">
      <c r="A436" s="30"/>
    </row>
    <row r="437" spans="1:1">
      <c r="A437" s="30" t="s">
        <v>4793</v>
      </c>
    </row>
    <row r="438" spans="1:1">
      <c r="A438" s="30"/>
    </row>
    <row r="439" spans="1:1">
      <c r="A439" s="30" t="s">
        <v>4794</v>
      </c>
    </row>
    <row r="440" spans="1:1">
      <c r="A440" s="30"/>
    </row>
    <row r="441" spans="1:1">
      <c r="A441" s="30" t="s">
        <v>4795</v>
      </c>
    </row>
    <row r="442" spans="1:1">
      <c r="A442" s="30"/>
    </row>
    <row r="443" spans="1:1">
      <c r="A443" s="30" t="s">
        <v>4796</v>
      </c>
    </row>
    <row r="444" spans="1:1">
      <c r="A444" s="30"/>
    </row>
    <row r="445" spans="1:1">
      <c r="A445" s="30" t="s">
        <v>4797</v>
      </c>
    </row>
    <row r="446" spans="1:1">
      <c r="A446" s="30"/>
    </row>
    <row r="447" spans="1:1">
      <c r="A447" s="30" t="s">
        <v>4798</v>
      </c>
    </row>
    <row r="448" spans="1:1">
      <c r="A448" s="30"/>
    </row>
    <row r="449" spans="1:1">
      <c r="A449" s="30" t="s">
        <v>4799</v>
      </c>
    </row>
    <row r="450" spans="1:1">
      <c r="A450" s="30"/>
    </row>
    <row r="451" spans="1:1">
      <c r="A451" s="30" t="s">
        <v>4800</v>
      </c>
    </row>
    <row r="452" spans="1:1">
      <c r="A452" s="30"/>
    </row>
    <row r="453" spans="1:1">
      <c r="A453" s="30" t="s">
        <v>4801</v>
      </c>
    </row>
    <row r="454" spans="1:1">
      <c r="A454" s="30"/>
    </row>
    <row r="455" spans="1:1">
      <c r="A455" s="30" t="s">
        <v>4802</v>
      </c>
    </row>
    <row r="456" spans="1:1">
      <c r="A456" s="30"/>
    </row>
    <row r="457" spans="1:1">
      <c r="A457" s="30" t="s">
        <v>4803</v>
      </c>
    </row>
    <row r="458" spans="1:1">
      <c r="A458" s="30"/>
    </row>
    <row r="459" spans="1:1">
      <c r="A459" s="30" t="s">
        <v>4804</v>
      </c>
    </row>
    <row r="460" spans="1:1">
      <c r="A460" s="30"/>
    </row>
    <row r="461" spans="1:1">
      <c r="A461" s="30" t="s">
        <v>4805</v>
      </c>
    </row>
    <row r="462" spans="1:1">
      <c r="A462" s="30"/>
    </row>
    <row r="463" spans="1:1">
      <c r="A463" s="30" t="s">
        <v>4806</v>
      </c>
    </row>
    <row r="464" spans="1:1">
      <c r="A464" s="30"/>
    </row>
    <row r="465" spans="1:1">
      <c r="A465" s="30" t="s">
        <v>4807</v>
      </c>
    </row>
    <row r="466" spans="1:1">
      <c r="A466" s="30" t="s">
        <v>2595</v>
      </c>
    </row>
    <row r="467" spans="1:1">
      <c r="A467" s="30" t="s">
        <v>2596</v>
      </c>
    </row>
    <row r="468" spans="1:1">
      <c r="A468" s="30" t="s">
        <v>2597</v>
      </c>
    </row>
    <row r="469" spans="1:1">
      <c r="A469" s="30" t="s">
        <v>4613</v>
      </c>
    </row>
    <row r="470" spans="1:1">
      <c r="A470" s="30"/>
    </row>
    <row r="471" spans="1:1">
      <c r="A471" s="30"/>
    </row>
    <row r="472" spans="1:1">
      <c r="A472" s="30" t="s">
        <v>4808</v>
      </c>
    </row>
    <row r="473" spans="1:1">
      <c r="A473" s="30"/>
    </row>
    <row r="474" spans="1:1">
      <c r="A474" s="30" t="s">
        <v>4809</v>
      </c>
    </row>
    <row r="475" spans="1:1">
      <c r="A475" s="30"/>
    </row>
    <row r="476" spans="1:1">
      <c r="A476" s="30" t="s">
        <v>4810</v>
      </c>
    </row>
    <row r="477" spans="1:1">
      <c r="A477" s="30"/>
    </row>
    <row r="478" spans="1:1">
      <c r="A478" s="30" t="s">
        <v>4811</v>
      </c>
    </row>
    <row r="479" spans="1:1">
      <c r="A479" s="30"/>
    </row>
    <row r="480" spans="1:1">
      <c r="A480" s="30" t="s">
        <v>4812</v>
      </c>
    </row>
    <row r="481" spans="1:1">
      <c r="A481" s="30"/>
    </row>
    <row r="482" spans="1:1">
      <c r="A482" s="30" t="s">
        <v>4813</v>
      </c>
    </row>
    <row r="483" spans="1:1">
      <c r="A483" s="30"/>
    </row>
    <row r="484" spans="1:1">
      <c r="A484" s="30" t="s">
        <v>4814</v>
      </c>
    </row>
    <row r="485" spans="1:1">
      <c r="A485" s="30"/>
    </row>
    <row r="486" spans="1:1">
      <c r="A486" s="30" t="s">
        <v>4815</v>
      </c>
    </row>
    <row r="487" spans="1:1">
      <c r="A487" s="30"/>
    </row>
    <row r="488" spans="1:1">
      <c r="A488" s="30" t="s">
        <v>65</v>
      </c>
    </row>
    <row r="489" spans="1:1">
      <c r="A489" s="30" t="s">
        <v>4816</v>
      </c>
    </row>
    <row r="490" spans="1:1">
      <c r="A490" s="30"/>
    </row>
    <row r="491" spans="1:1">
      <c r="A491" s="30" t="s">
        <v>65</v>
      </c>
    </row>
    <row r="492" spans="1:1">
      <c r="A492" s="30" t="s">
        <v>4817</v>
      </c>
    </row>
    <row r="493" spans="1:1">
      <c r="A493" s="30"/>
    </row>
    <row r="494" spans="1:1">
      <c r="A494" s="30" t="s">
        <v>65</v>
      </c>
    </row>
    <row r="495" spans="1:1">
      <c r="A495" s="30" t="s">
        <v>4818</v>
      </c>
    </row>
    <row r="496" spans="1:1">
      <c r="A496" s="30"/>
    </row>
    <row r="497" spans="1:1">
      <c r="A497" s="30" t="s">
        <v>65</v>
      </c>
    </row>
    <row r="498" spans="1:1">
      <c r="A498" s="30" t="s">
        <v>4819</v>
      </c>
    </row>
    <row r="499" spans="1:1">
      <c r="A499" s="30"/>
    </row>
    <row r="500" spans="1:1">
      <c r="A500" s="30" t="s">
        <v>65</v>
      </c>
    </row>
    <row r="501" spans="1:1">
      <c r="A501" s="30" t="s">
        <v>4820</v>
      </c>
    </row>
    <row r="502" spans="1:1">
      <c r="A502" s="30"/>
    </row>
    <row r="503" spans="1:1">
      <c r="A503" s="30" t="s">
        <v>65</v>
      </c>
    </row>
    <row r="504" spans="1:1">
      <c r="A504" s="30" t="s">
        <v>4821</v>
      </c>
    </row>
    <row r="505" spans="1:1">
      <c r="A505" s="30"/>
    </row>
    <row r="506" spans="1:1">
      <c r="A506" s="30" t="s">
        <v>4822</v>
      </c>
    </row>
    <row r="507" spans="1:1">
      <c r="A507" s="30"/>
    </row>
    <row r="508" spans="1:1">
      <c r="A508" s="30" t="s">
        <v>4823</v>
      </c>
    </row>
    <row r="509" spans="1:1">
      <c r="A509" s="30"/>
    </row>
    <row r="510" spans="1:1">
      <c r="A510" s="30" t="s">
        <v>4824</v>
      </c>
    </row>
    <row r="511" spans="1:1">
      <c r="A511" s="30"/>
    </row>
    <row r="512" spans="1:1">
      <c r="A512" s="30" t="s">
        <v>4825</v>
      </c>
    </row>
    <row r="513" spans="1:1">
      <c r="A513" s="30"/>
    </row>
    <row r="514" spans="1:1">
      <c r="A514" s="30" t="s">
        <v>4826</v>
      </c>
    </row>
    <row r="515" spans="1:1">
      <c r="A515" s="30"/>
    </row>
    <row r="516" spans="1:1">
      <c r="A516" s="30" t="s">
        <v>4827</v>
      </c>
    </row>
    <row r="517" spans="1:1">
      <c r="A517" s="30"/>
    </row>
    <row r="518" spans="1:1">
      <c r="A518" s="30" t="s">
        <v>4828</v>
      </c>
    </row>
    <row r="519" spans="1:1">
      <c r="A519" s="30"/>
    </row>
    <row r="520" spans="1:1">
      <c r="A520" s="30" t="s">
        <v>4829</v>
      </c>
    </row>
    <row r="521" spans="1:1">
      <c r="A521" s="30"/>
    </row>
    <row r="522" spans="1:1">
      <c r="A522" s="30" t="s">
        <v>4830</v>
      </c>
    </row>
    <row r="523" spans="1:1">
      <c r="A523" s="30"/>
    </row>
    <row r="524" spans="1:1">
      <c r="A524" s="30" t="s">
        <v>4831</v>
      </c>
    </row>
    <row r="525" spans="1:1">
      <c r="A525" s="30"/>
    </row>
    <row r="526" spans="1:1">
      <c r="A526" s="30" t="s">
        <v>4832</v>
      </c>
    </row>
    <row r="527" spans="1:1">
      <c r="A527" s="30"/>
    </row>
    <row r="528" spans="1:1">
      <c r="A528" s="30" t="s">
        <v>4833</v>
      </c>
    </row>
    <row r="529" spans="1:1">
      <c r="A529" s="30"/>
    </row>
    <row r="530" spans="1:1">
      <c r="A530" s="30"/>
    </row>
    <row r="531" spans="1:1">
      <c r="A531" s="30" t="s">
        <v>4834</v>
      </c>
    </row>
    <row r="532" spans="1:1">
      <c r="A532" s="30" t="s">
        <v>2595</v>
      </c>
    </row>
    <row r="533" spans="1:1">
      <c r="A533" s="30" t="s">
        <v>2596</v>
      </c>
    </row>
    <row r="534" spans="1:1">
      <c r="A534" s="30" t="s">
        <v>2597</v>
      </c>
    </row>
    <row r="535" spans="1:1">
      <c r="A535" s="30" t="s">
        <v>4613</v>
      </c>
    </row>
    <row r="536" spans="1:1">
      <c r="A536" s="30"/>
    </row>
    <row r="537" spans="1:1">
      <c r="A537" s="30" t="s">
        <v>65</v>
      </c>
    </row>
    <row r="538" spans="1:1">
      <c r="A538" s="30" t="s">
        <v>4835</v>
      </c>
    </row>
    <row r="539" spans="1:1">
      <c r="A539" s="30"/>
    </row>
    <row r="540" spans="1:1">
      <c r="A540" s="30" t="s">
        <v>65</v>
      </c>
    </row>
    <row r="541" spans="1:1">
      <c r="A541" s="30" t="s">
        <v>4836</v>
      </c>
    </row>
    <row r="542" spans="1:1">
      <c r="A542" s="30"/>
    </row>
    <row r="543" spans="1:1">
      <c r="A543" s="30" t="s">
        <v>4837</v>
      </c>
    </row>
    <row r="544" spans="1:1">
      <c r="A544" s="30"/>
    </row>
    <row r="545" spans="1:1">
      <c r="A545" s="30" t="s">
        <v>4838</v>
      </c>
    </row>
    <row r="546" spans="1:1">
      <c r="A546" s="30"/>
    </row>
    <row r="547" spans="1:1">
      <c r="A547" s="30" t="s">
        <v>4839</v>
      </c>
    </row>
    <row r="548" spans="1:1">
      <c r="A548" s="30"/>
    </row>
    <row r="549" spans="1:1">
      <c r="A549" s="30" t="s">
        <v>4840</v>
      </c>
    </row>
    <row r="550" spans="1:1">
      <c r="A550" s="30"/>
    </row>
    <row r="551" spans="1:1">
      <c r="A551" s="30" t="s">
        <v>4841</v>
      </c>
    </row>
    <row r="552" spans="1:1">
      <c r="A552" s="30"/>
    </row>
    <row r="553" spans="1:1">
      <c r="A553" s="30" t="s">
        <v>65</v>
      </c>
    </row>
    <row r="554" spans="1:1">
      <c r="A554" s="30" t="s">
        <v>4842</v>
      </c>
    </row>
    <row r="555" spans="1:1">
      <c r="A555" s="30"/>
    </row>
    <row r="556" spans="1:1">
      <c r="A556" s="30" t="s">
        <v>65</v>
      </c>
    </row>
    <row r="557" spans="1:1">
      <c r="A557" s="30" t="s">
        <v>4843</v>
      </c>
    </row>
    <row r="558" spans="1:1">
      <c r="A558" s="30"/>
    </row>
    <row r="559" spans="1:1">
      <c r="A559" s="30" t="s">
        <v>4844</v>
      </c>
    </row>
    <row r="560" spans="1:1">
      <c r="A560" s="30"/>
    </row>
    <row r="561" spans="1:1">
      <c r="A561" s="30" t="s">
        <v>4845</v>
      </c>
    </row>
    <row r="562" spans="1:1">
      <c r="A562" s="30"/>
    </row>
    <row r="563" spans="1:1">
      <c r="A563" s="30" t="s">
        <v>4846</v>
      </c>
    </row>
    <row r="564" spans="1:1">
      <c r="A564" s="30"/>
    </row>
    <row r="565" spans="1:1">
      <c r="A565" s="30" t="s">
        <v>4847</v>
      </c>
    </row>
    <row r="566" spans="1:1">
      <c r="A566" s="30"/>
    </row>
    <row r="567" spans="1:1">
      <c r="A567" s="30" t="s">
        <v>4848</v>
      </c>
    </row>
    <row r="568" spans="1:1">
      <c r="A568" s="30"/>
    </row>
    <row r="569" spans="1:1">
      <c r="A569" s="30" t="s">
        <v>65</v>
      </c>
    </row>
    <row r="570" spans="1:1">
      <c r="A570" s="30" t="s">
        <v>4849</v>
      </c>
    </row>
    <row r="571" spans="1:1">
      <c r="A571" s="30"/>
    </row>
    <row r="572" spans="1:1">
      <c r="A572" s="30" t="s">
        <v>65</v>
      </c>
    </row>
    <row r="573" spans="1:1">
      <c r="A573" s="30" t="s">
        <v>4850</v>
      </c>
    </row>
    <row r="574" spans="1:1">
      <c r="A574" s="30"/>
    </row>
    <row r="575" spans="1:1">
      <c r="A575" s="30" t="s">
        <v>4851</v>
      </c>
    </row>
    <row r="576" spans="1:1">
      <c r="A576" s="30"/>
    </row>
    <row r="577" spans="1:1">
      <c r="A577" s="30" t="s">
        <v>4852</v>
      </c>
    </row>
    <row r="578" spans="1:1">
      <c r="A578" s="30"/>
    </row>
    <row r="579" spans="1:1">
      <c r="A579" s="30" t="s">
        <v>4853</v>
      </c>
    </row>
    <row r="580" spans="1:1">
      <c r="A580" s="30"/>
    </row>
    <row r="581" spans="1:1">
      <c r="A581" s="30" t="s">
        <v>4854</v>
      </c>
    </row>
    <row r="582" spans="1:1">
      <c r="A582" s="30"/>
    </row>
    <row r="583" spans="1:1">
      <c r="A583" s="30" t="s">
        <v>4855</v>
      </c>
    </row>
    <row r="584" spans="1:1">
      <c r="A584" s="30"/>
    </row>
    <row r="585" spans="1:1">
      <c r="A585" s="30" t="s">
        <v>4856</v>
      </c>
    </row>
    <row r="586" spans="1:1">
      <c r="A586" s="30"/>
    </row>
    <row r="587" spans="1:1">
      <c r="A587" s="30" t="s">
        <v>4857</v>
      </c>
    </row>
    <row r="588" spans="1:1">
      <c r="A588" s="30"/>
    </row>
    <row r="589" spans="1:1">
      <c r="A589" s="30" t="s">
        <v>4858</v>
      </c>
    </row>
    <row r="590" spans="1:1">
      <c r="A590" s="30"/>
    </row>
    <row r="591" spans="1:1">
      <c r="A591" s="30" t="s">
        <v>4859</v>
      </c>
    </row>
    <row r="592" spans="1:1">
      <c r="A592" s="30"/>
    </row>
    <row r="593" spans="1:1">
      <c r="A593" s="30" t="s">
        <v>4860</v>
      </c>
    </row>
    <row r="594" spans="1:1">
      <c r="A594" s="30"/>
    </row>
    <row r="595" spans="1:1">
      <c r="A595" s="30" t="s">
        <v>4861</v>
      </c>
    </row>
    <row r="596" spans="1:1">
      <c r="A596" s="30"/>
    </row>
    <row r="597" spans="1:1">
      <c r="A597" s="30" t="s">
        <v>4862</v>
      </c>
    </row>
    <row r="598" spans="1:1">
      <c r="A598" s="30" t="s">
        <v>2595</v>
      </c>
    </row>
    <row r="599" spans="1:1">
      <c r="A599" s="30" t="s">
        <v>2596</v>
      </c>
    </row>
    <row r="600" spans="1:1">
      <c r="A600" s="30" t="s">
        <v>2597</v>
      </c>
    </row>
    <row r="601" spans="1:1">
      <c r="A601" s="30" t="s">
        <v>4613</v>
      </c>
    </row>
    <row r="602" spans="1:1">
      <c r="A602" s="30"/>
    </row>
    <row r="603" spans="1:1">
      <c r="A603" s="30"/>
    </row>
    <row r="604" spans="1:1">
      <c r="A604" s="30" t="s">
        <v>4863</v>
      </c>
    </row>
    <row r="605" spans="1:1">
      <c r="A605" s="30"/>
    </row>
    <row r="606" spans="1:1">
      <c r="A606" s="30" t="s">
        <v>4864</v>
      </c>
    </row>
    <row r="607" spans="1:1">
      <c r="A607" s="30"/>
    </row>
    <row r="608" spans="1:1">
      <c r="A608" s="30" t="s">
        <v>4865</v>
      </c>
    </row>
    <row r="609" spans="1:1">
      <c r="A609" s="30"/>
    </row>
    <row r="610" spans="1:1">
      <c r="A610" s="30" t="s">
        <v>4866</v>
      </c>
    </row>
    <row r="611" spans="1:1">
      <c r="A611" s="30"/>
    </row>
    <row r="612" spans="1:1">
      <c r="A612" s="30" t="s">
        <v>4867</v>
      </c>
    </row>
    <row r="613" spans="1:1">
      <c r="A613" s="30"/>
    </row>
    <row r="614" spans="1:1">
      <c r="A614" s="30" t="s">
        <v>4868</v>
      </c>
    </row>
    <row r="615" spans="1:1">
      <c r="A615" s="30"/>
    </row>
    <row r="616" spans="1:1">
      <c r="A616" s="30" t="s">
        <v>65</v>
      </c>
    </row>
    <row r="617" spans="1:1">
      <c r="A617" s="30" t="s">
        <v>4869</v>
      </c>
    </row>
    <row r="618" spans="1:1">
      <c r="A618" s="30"/>
    </row>
    <row r="619" spans="1:1">
      <c r="A619" s="30" t="s">
        <v>65</v>
      </c>
    </row>
    <row r="620" spans="1:1">
      <c r="A620" s="30" t="s">
        <v>326</v>
      </c>
    </row>
    <row r="621" spans="1:1">
      <c r="A621" s="30" t="s">
        <v>4870</v>
      </c>
    </row>
    <row r="622" spans="1:1">
      <c r="A622" s="30"/>
    </row>
    <row r="623" spans="1:1">
      <c r="A623" s="30" t="s">
        <v>65</v>
      </c>
    </row>
    <row r="624" spans="1:1">
      <c r="A624" s="30" t="s">
        <v>65</v>
      </c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33EF-FD8B-4C61-AF10-6FEB37CE0B03}">
  <sheetPr>
    <pageSetUpPr fitToPage="1"/>
  </sheetPr>
  <dimension ref="A1:A605"/>
  <sheetViews>
    <sheetView workbookViewId="0">
      <selection activeCell="C19" sqref="C19"/>
    </sheetView>
  </sheetViews>
  <sheetFormatPr defaultRowHeight="14.4"/>
  <sheetData>
    <row r="1" spans="1:1">
      <c r="A1" s="37"/>
    </row>
    <row r="2" spans="1:1">
      <c r="A2" s="37" t="s">
        <v>4369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4370</v>
      </c>
    </row>
    <row r="9" spans="1:1">
      <c r="A9" s="37"/>
    </row>
    <row r="10" spans="1:1">
      <c r="A10" s="37" t="s">
        <v>65</v>
      </c>
    </row>
    <row r="11" spans="1:1">
      <c r="A11" s="37" t="s">
        <v>4371</v>
      </c>
    </row>
    <row r="12" spans="1:1">
      <c r="A12" s="37"/>
    </row>
    <row r="13" spans="1:1">
      <c r="A13" s="37" t="s">
        <v>65</v>
      </c>
    </row>
    <row r="14" spans="1:1">
      <c r="A14" s="37" t="s">
        <v>4372</v>
      </c>
    </row>
    <row r="15" spans="1:1">
      <c r="A15" s="37"/>
    </row>
    <row r="16" spans="1:1">
      <c r="A16" s="37" t="s">
        <v>65</v>
      </c>
    </row>
    <row r="17" spans="1:1">
      <c r="A17" s="37" t="s">
        <v>4373</v>
      </c>
    </row>
    <row r="18" spans="1:1">
      <c r="A18" s="37"/>
    </row>
    <row r="19" spans="1:1">
      <c r="A19" s="37" t="s">
        <v>65</v>
      </c>
    </row>
    <row r="20" spans="1:1">
      <c r="A20" s="37" t="s">
        <v>4374</v>
      </c>
    </row>
    <row r="21" spans="1:1">
      <c r="A21" s="37"/>
    </row>
    <row r="22" spans="1:1">
      <c r="A22" s="37" t="s">
        <v>4375</v>
      </c>
    </row>
    <row r="23" spans="1:1">
      <c r="A23" s="37"/>
    </row>
    <row r="24" spans="1:1">
      <c r="A24" s="37" t="s">
        <v>4376</v>
      </c>
    </row>
    <row r="25" spans="1:1">
      <c r="A25" s="37"/>
    </row>
    <row r="26" spans="1:1">
      <c r="A26" s="37" t="s">
        <v>4377</v>
      </c>
    </row>
    <row r="27" spans="1:1">
      <c r="A27" s="37"/>
    </row>
    <row r="28" spans="1:1">
      <c r="A28" s="37" t="s">
        <v>65</v>
      </c>
    </row>
    <row r="29" spans="1:1">
      <c r="A29" s="37" t="s">
        <v>4378</v>
      </c>
    </row>
    <row r="30" spans="1:1">
      <c r="A30" s="37"/>
    </row>
    <row r="31" spans="1:1">
      <c r="A31" s="37" t="s">
        <v>65</v>
      </c>
    </row>
    <row r="32" spans="1:1">
      <c r="A32" s="37" t="s">
        <v>4379</v>
      </c>
    </row>
    <row r="33" spans="1:1">
      <c r="A33" s="37"/>
    </row>
    <row r="34" spans="1:1">
      <c r="A34" s="37" t="s">
        <v>4380</v>
      </c>
    </row>
    <row r="35" spans="1:1">
      <c r="A35" s="37"/>
    </row>
    <row r="36" spans="1:1">
      <c r="A36" s="37" t="s">
        <v>4381</v>
      </c>
    </row>
    <row r="37" spans="1:1">
      <c r="A37" s="37"/>
    </row>
    <row r="38" spans="1:1">
      <c r="A38" s="37" t="s">
        <v>4382</v>
      </c>
    </row>
    <row r="39" spans="1:1">
      <c r="A39" s="37"/>
    </row>
    <row r="40" spans="1:1">
      <c r="A40" s="37" t="s">
        <v>4383</v>
      </c>
    </row>
    <row r="41" spans="1:1">
      <c r="A41" s="37"/>
    </row>
    <row r="42" spans="1:1">
      <c r="A42" s="37" t="s">
        <v>4384</v>
      </c>
    </row>
    <row r="43" spans="1:1">
      <c r="A43" s="37"/>
    </row>
    <row r="44" spans="1:1">
      <c r="A44" s="37" t="s">
        <v>4385</v>
      </c>
    </row>
    <row r="45" spans="1:1">
      <c r="A45" s="37"/>
    </row>
    <row r="46" spans="1:1">
      <c r="A46" s="37" t="s">
        <v>4386</v>
      </c>
    </row>
    <row r="47" spans="1:1">
      <c r="A47" s="37"/>
    </row>
    <row r="48" spans="1:1">
      <c r="A48" s="37" t="s">
        <v>65</v>
      </c>
    </row>
    <row r="49" spans="1:1">
      <c r="A49" s="37" t="s">
        <v>4387</v>
      </c>
    </row>
    <row r="50" spans="1:1">
      <c r="A50" s="37"/>
    </row>
    <row r="51" spans="1:1">
      <c r="A51" s="37" t="s">
        <v>65</v>
      </c>
    </row>
    <row r="52" spans="1:1">
      <c r="A52" s="37" t="s">
        <v>4388</v>
      </c>
    </row>
    <row r="53" spans="1:1">
      <c r="A53" s="37"/>
    </row>
    <row r="54" spans="1:1">
      <c r="A54" s="37" t="s">
        <v>4389</v>
      </c>
    </row>
    <row r="55" spans="1:1">
      <c r="A55" s="37"/>
    </row>
    <row r="56" spans="1:1">
      <c r="A56" s="37" t="s">
        <v>4390</v>
      </c>
    </row>
    <row r="57" spans="1:1">
      <c r="A57" s="37"/>
    </row>
    <row r="58" spans="1:1">
      <c r="A58" s="37" t="s">
        <v>4391</v>
      </c>
    </row>
    <row r="59" spans="1:1">
      <c r="A59" s="37"/>
    </row>
    <row r="60" spans="1:1">
      <c r="A60" s="37" t="s">
        <v>4392</v>
      </c>
    </row>
    <row r="61" spans="1:1">
      <c r="A61" s="37"/>
    </row>
    <row r="62" spans="1:1">
      <c r="A62" s="37" t="s">
        <v>65</v>
      </c>
    </row>
    <row r="63" spans="1:1">
      <c r="A63" s="37" t="s">
        <v>4393</v>
      </c>
    </row>
    <row r="64" spans="1:1">
      <c r="A64" s="37"/>
    </row>
    <row r="65" spans="1:1">
      <c r="A65" s="37" t="s">
        <v>65</v>
      </c>
    </row>
    <row r="66" spans="1:1">
      <c r="A66" s="37" t="s">
        <v>4394</v>
      </c>
    </row>
    <row r="67" spans="1:1">
      <c r="A67" s="37"/>
    </row>
    <row r="68" spans="1:1">
      <c r="A68" s="37" t="s">
        <v>4395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4396</v>
      </c>
    </row>
    <row r="76" spans="1:1">
      <c r="A76" s="37"/>
    </row>
    <row r="77" spans="1:1">
      <c r="A77" s="37" t="s">
        <v>4397</v>
      </c>
    </row>
    <row r="78" spans="1:1">
      <c r="A78" s="37"/>
    </row>
    <row r="79" spans="1:1">
      <c r="A79" s="37" t="s">
        <v>4398</v>
      </c>
    </row>
    <row r="80" spans="1:1">
      <c r="A80" s="37"/>
    </row>
    <row r="81" spans="1:1">
      <c r="A81" s="37" t="s">
        <v>3908</v>
      </c>
    </row>
    <row r="82" spans="1:1">
      <c r="A82" s="37"/>
    </row>
    <row r="83" spans="1:1">
      <c r="A83" s="37" t="s">
        <v>4399</v>
      </c>
    </row>
    <row r="84" spans="1:1">
      <c r="A84" s="37"/>
    </row>
    <row r="85" spans="1:1">
      <c r="A85" s="37" t="s">
        <v>4400</v>
      </c>
    </row>
    <row r="86" spans="1:1">
      <c r="A86" s="37"/>
    </row>
    <row r="87" spans="1:1">
      <c r="A87" s="37" t="s">
        <v>4401</v>
      </c>
    </row>
    <row r="88" spans="1:1">
      <c r="A88" s="37"/>
    </row>
    <row r="89" spans="1:1">
      <c r="A89" s="37" t="s">
        <v>4402</v>
      </c>
    </row>
    <row r="90" spans="1:1">
      <c r="A90" s="37"/>
    </row>
    <row r="91" spans="1:1">
      <c r="A91" s="37" t="s">
        <v>4403</v>
      </c>
    </row>
    <row r="92" spans="1:1">
      <c r="A92" s="37"/>
    </row>
    <row r="93" spans="1:1">
      <c r="A93" s="37" t="s">
        <v>4404</v>
      </c>
    </row>
    <row r="94" spans="1:1">
      <c r="A94" s="37"/>
    </row>
    <row r="95" spans="1:1">
      <c r="A95" s="37" t="s">
        <v>4405</v>
      </c>
    </row>
    <row r="96" spans="1:1">
      <c r="A96" s="37"/>
    </row>
    <row r="97" spans="1:1">
      <c r="A97" s="37" t="s">
        <v>65</v>
      </c>
    </row>
    <row r="98" spans="1:1">
      <c r="A98" s="37" t="s">
        <v>4406</v>
      </c>
    </row>
    <row r="99" spans="1:1">
      <c r="A99" s="37"/>
    </row>
    <row r="100" spans="1:1">
      <c r="A100" s="37" t="s">
        <v>65</v>
      </c>
    </row>
    <row r="101" spans="1:1">
      <c r="A101" s="37" t="s">
        <v>4407</v>
      </c>
    </row>
    <row r="102" spans="1:1">
      <c r="A102" s="37"/>
    </row>
    <row r="103" spans="1:1">
      <c r="A103" s="37" t="s">
        <v>4408</v>
      </c>
    </row>
    <row r="104" spans="1:1">
      <c r="A104" s="37"/>
    </row>
    <row r="105" spans="1:1">
      <c r="A105" s="37" t="s">
        <v>4409</v>
      </c>
    </row>
    <row r="106" spans="1:1">
      <c r="A106" s="37"/>
    </row>
    <row r="107" spans="1:1">
      <c r="A107" s="37" t="s">
        <v>4410</v>
      </c>
    </row>
    <row r="108" spans="1:1">
      <c r="A108" s="37"/>
    </row>
    <row r="109" spans="1:1">
      <c r="A109" s="37" t="s">
        <v>65</v>
      </c>
    </row>
    <row r="110" spans="1:1">
      <c r="A110" s="37" t="s">
        <v>4411</v>
      </c>
    </row>
    <row r="111" spans="1:1">
      <c r="A111" s="37"/>
    </row>
    <row r="112" spans="1:1">
      <c r="A112" s="37" t="s">
        <v>65</v>
      </c>
    </row>
    <row r="113" spans="1:1">
      <c r="A113" s="37" t="s">
        <v>4412</v>
      </c>
    </row>
    <row r="114" spans="1:1">
      <c r="A114" s="37"/>
    </row>
    <row r="115" spans="1:1">
      <c r="A115" s="37" t="s">
        <v>4413</v>
      </c>
    </row>
    <row r="116" spans="1:1">
      <c r="A116" s="37"/>
    </row>
    <row r="117" spans="1:1">
      <c r="A117" s="37" t="s">
        <v>4414</v>
      </c>
    </row>
    <row r="118" spans="1:1">
      <c r="A118" s="37"/>
    </row>
    <row r="119" spans="1:1">
      <c r="A119" s="37" t="s">
        <v>65</v>
      </c>
    </row>
    <row r="120" spans="1:1">
      <c r="A120" s="37" t="s">
        <v>4415</v>
      </c>
    </row>
    <row r="121" spans="1:1">
      <c r="A121" s="37"/>
    </row>
    <row r="122" spans="1:1">
      <c r="A122" s="37" t="s">
        <v>65</v>
      </c>
    </row>
    <row r="123" spans="1:1">
      <c r="A123" s="37" t="s">
        <v>4416</v>
      </c>
    </row>
    <row r="124" spans="1:1">
      <c r="A124" s="37"/>
    </row>
    <row r="125" spans="1:1">
      <c r="A125" s="37" t="s">
        <v>4417</v>
      </c>
    </row>
    <row r="126" spans="1:1">
      <c r="A126" s="37"/>
    </row>
    <row r="127" spans="1:1">
      <c r="A127" s="37" t="s">
        <v>4418</v>
      </c>
    </row>
    <row r="128" spans="1:1">
      <c r="A128" s="37"/>
    </row>
    <row r="129" spans="1:1">
      <c r="A129" s="37" t="s">
        <v>4419</v>
      </c>
    </row>
    <row r="130" spans="1:1">
      <c r="A130" s="37"/>
    </row>
    <row r="131" spans="1:1">
      <c r="A131" s="37" t="s">
        <v>4420</v>
      </c>
    </row>
    <row r="132" spans="1:1">
      <c r="A132" s="37"/>
    </row>
    <row r="133" spans="1:1">
      <c r="A133" s="37"/>
    </row>
    <row r="134" spans="1:1">
      <c r="A134" s="37" t="s">
        <v>4421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4422</v>
      </c>
    </row>
    <row r="141" spans="1:1">
      <c r="A141" s="37"/>
    </row>
    <row r="142" spans="1:1">
      <c r="A142" s="37" t="s">
        <v>4423</v>
      </c>
    </row>
    <row r="143" spans="1:1">
      <c r="A143" s="37"/>
    </row>
    <row r="144" spans="1:1">
      <c r="A144" s="37" t="s">
        <v>4424</v>
      </c>
    </row>
    <row r="145" spans="1:1">
      <c r="A145" s="37"/>
    </row>
    <row r="146" spans="1:1">
      <c r="A146" s="37" t="s">
        <v>4425</v>
      </c>
    </row>
    <row r="147" spans="1:1">
      <c r="A147" s="37"/>
    </row>
    <row r="148" spans="1:1">
      <c r="A148" s="37" t="s">
        <v>4426</v>
      </c>
    </row>
    <row r="149" spans="1:1">
      <c r="A149" s="37"/>
    </row>
    <row r="150" spans="1:1">
      <c r="A150" s="37" t="s">
        <v>4427</v>
      </c>
    </row>
    <row r="151" spans="1:1">
      <c r="A151" s="37"/>
    </row>
    <row r="152" spans="1:1">
      <c r="A152" s="37" t="s">
        <v>4428</v>
      </c>
    </row>
    <row r="153" spans="1:1">
      <c r="A153" s="37"/>
    </row>
    <row r="154" spans="1:1">
      <c r="A154" s="37" t="s">
        <v>4429</v>
      </c>
    </row>
    <row r="155" spans="1:1">
      <c r="A155" s="37"/>
    </row>
    <row r="156" spans="1:1">
      <c r="A156" s="37" t="s">
        <v>4430</v>
      </c>
    </row>
    <row r="157" spans="1:1">
      <c r="A157" s="37"/>
    </row>
    <row r="158" spans="1:1">
      <c r="A158" s="37" t="s">
        <v>4431</v>
      </c>
    </row>
    <row r="159" spans="1:1">
      <c r="A159" s="37"/>
    </row>
    <row r="160" spans="1:1">
      <c r="A160" s="37" t="s">
        <v>4432</v>
      </c>
    </row>
    <row r="161" spans="1:1">
      <c r="A161" s="37"/>
    </row>
    <row r="162" spans="1:1">
      <c r="A162" s="37" t="s">
        <v>4433</v>
      </c>
    </row>
    <row r="163" spans="1:1">
      <c r="A163" s="37"/>
    </row>
    <row r="164" spans="1:1">
      <c r="A164" s="37" t="s">
        <v>4434</v>
      </c>
    </row>
    <row r="165" spans="1:1">
      <c r="A165" s="37"/>
    </row>
    <row r="166" spans="1:1">
      <c r="A166" s="37" t="s">
        <v>4435</v>
      </c>
    </row>
    <row r="167" spans="1:1">
      <c r="A167" s="37"/>
    </row>
    <row r="168" spans="1:1">
      <c r="A168" s="37" t="s">
        <v>4436</v>
      </c>
    </row>
    <row r="169" spans="1:1">
      <c r="A169" s="37"/>
    </row>
    <row r="170" spans="1:1">
      <c r="A170" s="37" t="s">
        <v>65</v>
      </c>
    </row>
    <row r="171" spans="1:1">
      <c r="A171" s="37" t="s">
        <v>4437</v>
      </c>
    </row>
    <row r="172" spans="1:1">
      <c r="A172" s="37"/>
    </row>
    <row r="173" spans="1:1">
      <c r="A173" s="37" t="s">
        <v>65</v>
      </c>
    </row>
    <row r="174" spans="1:1">
      <c r="A174" s="37" t="s">
        <v>4438</v>
      </c>
    </row>
    <row r="175" spans="1:1">
      <c r="A175" s="37"/>
    </row>
    <row r="176" spans="1:1">
      <c r="A176" s="37" t="s">
        <v>4439</v>
      </c>
    </row>
    <row r="177" spans="1:1">
      <c r="A177" s="37"/>
    </row>
    <row r="178" spans="1:1">
      <c r="A178" s="37" t="s">
        <v>4440</v>
      </c>
    </row>
    <row r="179" spans="1:1">
      <c r="A179" s="37"/>
    </row>
    <row r="180" spans="1:1">
      <c r="A180" s="37" t="s">
        <v>4441</v>
      </c>
    </row>
    <row r="181" spans="1:1">
      <c r="A181" s="37"/>
    </row>
    <row r="182" spans="1:1">
      <c r="A182" s="37" t="s">
        <v>4442</v>
      </c>
    </row>
    <row r="183" spans="1:1">
      <c r="A183" s="37"/>
    </row>
    <row r="184" spans="1:1">
      <c r="A184" s="37" t="s">
        <v>4443</v>
      </c>
    </row>
    <row r="185" spans="1:1">
      <c r="A185" s="37"/>
    </row>
    <row r="186" spans="1:1">
      <c r="A186" s="37" t="s">
        <v>4444</v>
      </c>
    </row>
    <row r="187" spans="1:1">
      <c r="A187" s="37"/>
    </row>
    <row r="188" spans="1:1">
      <c r="A188" s="37" t="s">
        <v>65</v>
      </c>
    </row>
    <row r="189" spans="1:1">
      <c r="A189" s="37" t="s">
        <v>4445</v>
      </c>
    </row>
    <row r="190" spans="1:1">
      <c r="A190" s="37"/>
    </row>
    <row r="191" spans="1:1">
      <c r="A191" s="37" t="s">
        <v>65</v>
      </c>
    </row>
    <row r="192" spans="1:1">
      <c r="A192" s="37" t="s">
        <v>4446</v>
      </c>
    </row>
    <row r="193" spans="1:1">
      <c r="A193" s="37"/>
    </row>
    <row r="194" spans="1:1">
      <c r="A194" s="37" t="s">
        <v>4447</v>
      </c>
    </row>
    <row r="195" spans="1:1">
      <c r="A195" s="37"/>
    </row>
    <row r="196" spans="1:1">
      <c r="A196" s="37" t="s">
        <v>4448</v>
      </c>
    </row>
    <row r="197" spans="1:1">
      <c r="A197" s="37"/>
    </row>
    <row r="198" spans="1:1">
      <c r="A198" s="37" t="s">
        <v>4449</v>
      </c>
    </row>
    <row r="199" spans="1:1">
      <c r="A199" s="37"/>
    </row>
    <row r="200" spans="1:1">
      <c r="A200" s="37" t="s">
        <v>4450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4451</v>
      </c>
    </row>
    <row r="208" spans="1:1">
      <c r="A208" s="37"/>
    </row>
    <row r="209" spans="1:1">
      <c r="A209" s="37" t="s">
        <v>4452</v>
      </c>
    </row>
    <row r="210" spans="1:1">
      <c r="A210" s="37"/>
    </row>
    <row r="211" spans="1:1">
      <c r="A211" s="37" t="s">
        <v>4453</v>
      </c>
    </row>
    <row r="212" spans="1:1">
      <c r="A212" s="37"/>
    </row>
    <row r="213" spans="1:1">
      <c r="A213" s="37" t="s">
        <v>4454</v>
      </c>
    </row>
    <row r="214" spans="1:1">
      <c r="A214" s="37"/>
    </row>
    <row r="215" spans="1:1">
      <c r="A215" s="37" t="s">
        <v>4455</v>
      </c>
    </row>
    <row r="216" spans="1:1">
      <c r="A216" s="37"/>
    </row>
    <row r="217" spans="1:1">
      <c r="A217" s="37" t="s">
        <v>4456</v>
      </c>
    </row>
    <row r="218" spans="1:1">
      <c r="A218" s="37"/>
    </row>
    <row r="219" spans="1:1">
      <c r="A219" s="37" t="s">
        <v>4457</v>
      </c>
    </row>
    <row r="220" spans="1:1">
      <c r="A220" s="37"/>
    </row>
    <row r="221" spans="1:1">
      <c r="A221" s="37" t="s">
        <v>4458</v>
      </c>
    </row>
    <row r="222" spans="1:1">
      <c r="A222" s="37"/>
    </row>
    <row r="223" spans="1:1">
      <c r="A223" s="37" t="s">
        <v>4459</v>
      </c>
    </row>
    <row r="224" spans="1:1">
      <c r="A224" s="37"/>
    </row>
    <row r="225" spans="1:1">
      <c r="A225" s="37" t="s">
        <v>4460</v>
      </c>
    </row>
    <row r="226" spans="1:1">
      <c r="A226" s="37"/>
    </row>
    <row r="227" spans="1:1">
      <c r="A227" s="37" t="s">
        <v>4461</v>
      </c>
    </row>
    <row r="228" spans="1:1">
      <c r="A228" s="37"/>
    </row>
    <row r="229" spans="1:1">
      <c r="A229" s="37" t="s">
        <v>4462</v>
      </c>
    </row>
    <row r="230" spans="1:1">
      <c r="A230" s="37"/>
    </row>
    <row r="231" spans="1:1">
      <c r="A231" s="37" t="s">
        <v>4463</v>
      </c>
    </row>
    <row r="232" spans="1:1">
      <c r="A232" s="37"/>
    </row>
    <row r="233" spans="1:1">
      <c r="A233" s="37" t="s">
        <v>4464</v>
      </c>
    </row>
    <row r="234" spans="1:1">
      <c r="A234" s="37"/>
    </row>
    <row r="235" spans="1:1">
      <c r="A235" s="37" t="s">
        <v>4465</v>
      </c>
    </row>
    <row r="236" spans="1:1">
      <c r="A236" s="37"/>
    </row>
    <row r="237" spans="1:1">
      <c r="A237" s="37" t="s">
        <v>4466</v>
      </c>
    </row>
    <row r="238" spans="1:1">
      <c r="A238" s="37"/>
    </row>
    <row r="239" spans="1:1">
      <c r="A239" s="37" t="s">
        <v>4467</v>
      </c>
    </row>
    <row r="240" spans="1:1">
      <c r="A240" s="37"/>
    </row>
    <row r="241" spans="1:1">
      <c r="A241" s="37" t="s">
        <v>4468</v>
      </c>
    </row>
    <row r="242" spans="1:1">
      <c r="A242" s="37"/>
    </row>
    <row r="243" spans="1:1">
      <c r="A243" s="37" t="s">
        <v>4469</v>
      </c>
    </row>
    <row r="244" spans="1:1">
      <c r="A244" s="37"/>
    </row>
    <row r="245" spans="1:1">
      <c r="A245" s="37" t="s">
        <v>4470</v>
      </c>
    </row>
    <row r="246" spans="1:1">
      <c r="A246" s="37"/>
    </row>
    <row r="247" spans="1:1">
      <c r="A247" s="37" t="s">
        <v>4471</v>
      </c>
    </row>
    <row r="248" spans="1:1">
      <c r="A248" s="37"/>
    </row>
    <row r="249" spans="1:1">
      <c r="A249" s="37" t="s">
        <v>65</v>
      </c>
    </row>
    <row r="250" spans="1:1">
      <c r="A250" s="37" t="s">
        <v>4472</v>
      </c>
    </row>
    <row r="251" spans="1:1">
      <c r="A251" s="37"/>
    </row>
    <row r="252" spans="1:1">
      <c r="A252" s="37" t="s">
        <v>65</v>
      </c>
    </row>
    <row r="253" spans="1:1">
      <c r="A253" s="37" t="s">
        <v>4473</v>
      </c>
    </row>
    <row r="254" spans="1:1">
      <c r="A254" s="37"/>
    </row>
    <row r="255" spans="1:1">
      <c r="A255" s="37" t="s">
        <v>65</v>
      </c>
    </row>
    <row r="256" spans="1:1">
      <c r="A256" s="37" t="s">
        <v>4474</v>
      </c>
    </row>
    <row r="257" spans="1:1">
      <c r="A257" s="37"/>
    </row>
    <row r="258" spans="1:1">
      <c r="A258" s="37" t="s">
        <v>65</v>
      </c>
    </row>
    <row r="259" spans="1:1">
      <c r="A259" s="37" t="s">
        <v>4475</v>
      </c>
    </row>
    <row r="260" spans="1:1">
      <c r="A260" s="37"/>
    </row>
    <row r="261" spans="1:1">
      <c r="A261" s="37" t="s">
        <v>4476</v>
      </c>
    </row>
    <row r="262" spans="1:1">
      <c r="A262" s="37"/>
    </row>
    <row r="263" spans="1:1">
      <c r="A263" s="37" t="s">
        <v>4477</v>
      </c>
    </row>
    <row r="264" spans="1:1">
      <c r="A264" s="37"/>
    </row>
    <row r="265" spans="1:1">
      <c r="A265" s="37"/>
    </row>
    <row r="266" spans="1:1">
      <c r="A266" s="37" t="s">
        <v>4478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4479</v>
      </c>
    </row>
    <row r="273" spans="1:1">
      <c r="A273" s="37"/>
    </row>
    <row r="274" spans="1:1">
      <c r="A274" s="37" t="s">
        <v>4480</v>
      </c>
    </row>
    <row r="275" spans="1:1">
      <c r="A275" s="37"/>
    </row>
    <row r="276" spans="1:1">
      <c r="A276" s="37" t="s">
        <v>4481</v>
      </c>
    </row>
    <row r="277" spans="1:1">
      <c r="A277" s="37"/>
    </row>
    <row r="278" spans="1:1">
      <c r="A278" s="37" t="s">
        <v>4482</v>
      </c>
    </row>
    <row r="279" spans="1:1">
      <c r="A279" s="37"/>
    </row>
    <row r="280" spans="1:1">
      <c r="A280" s="37" t="s">
        <v>4483</v>
      </c>
    </row>
    <row r="281" spans="1:1">
      <c r="A281" s="37"/>
    </row>
    <row r="282" spans="1:1">
      <c r="A282" s="37" t="s">
        <v>4484</v>
      </c>
    </row>
    <row r="283" spans="1:1">
      <c r="A283" s="37"/>
    </row>
    <row r="284" spans="1:1">
      <c r="A284" s="37" t="s">
        <v>4485</v>
      </c>
    </row>
    <row r="285" spans="1:1">
      <c r="A285" s="37"/>
    </row>
    <row r="286" spans="1:1">
      <c r="A286" s="37" t="s">
        <v>4486</v>
      </c>
    </row>
    <row r="287" spans="1:1">
      <c r="A287" s="37"/>
    </row>
    <row r="288" spans="1:1">
      <c r="A288" s="37" t="s">
        <v>4487</v>
      </c>
    </row>
    <row r="289" spans="1:1">
      <c r="A289" s="37"/>
    </row>
    <row r="290" spans="1:1">
      <c r="A290" s="37" t="s">
        <v>4488</v>
      </c>
    </row>
    <row r="291" spans="1:1">
      <c r="A291" s="37"/>
    </row>
    <row r="292" spans="1:1">
      <c r="A292" s="37" t="s">
        <v>4489</v>
      </c>
    </row>
    <row r="293" spans="1:1">
      <c r="A293" s="37"/>
    </row>
    <row r="294" spans="1:1">
      <c r="A294" s="37" t="s">
        <v>4490</v>
      </c>
    </row>
    <row r="295" spans="1:1">
      <c r="A295" s="37"/>
    </row>
    <row r="296" spans="1:1">
      <c r="A296" s="37" t="s">
        <v>4491</v>
      </c>
    </row>
    <row r="297" spans="1:1">
      <c r="A297" s="37"/>
    </row>
    <row r="298" spans="1:1">
      <c r="A298" s="37" t="s">
        <v>4492</v>
      </c>
    </row>
    <row r="299" spans="1:1">
      <c r="A299" s="37"/>
    </row>
    <row r="300" spans="1:1">
      <c r="A300" s="37" t="s">
        <v>4493</v>
      </c>
    </row>
    <row r="301" spans="1:1">
      <c r="A301" s="37"/>
    </row>
    <row r="302" spans="1:1">
      <c r="A302" s="37" t="s">
        <v>4494</v>
      </c>
    </row>
    <row r="303" spans="1:1">
      <c r="A303" s="37"/>
    </row>
    <row r="304" spans="1:1">
      <c r="A304" s="37" t="s">
        <v>4495</v>
      </c>
    </row>
    <row r="305" spans="1:1">
      <c r="A305" s="37"/>
    </row>
    <row r="306" spans="1:1">
      <c r="A306" s="37" t="s">
        <v>4496</v>
      </c>
    </row>
    <row r="307" spans="1:1">
      <c r="A307" s="37"/>
    </row>
    <row r="308" spans="1:1">
      <c r="A308" s="37" t="s">
        <v>4497</v>
      </c>
    </row>
    <row r="309" spans="1:1">
      <c r="A309" s="37"/>
    </row>
    <row r="310" spans="1:1">
      <c r="A310" s="37" t="s">
        <v>4498</v>
      </c>
    </row>
    <row r="311" spans="1:1">
      <c r="A311" s="37"/>
    </row>
    <row r="312" spans="1:1">
      <c r="A312" s="37" t="s">
        <v>4499</v>
      </c>
    </row>
    <row r="313" spans="1:1">
      <c r="A313" s="37"/>
    </row>
    <row r="314" spans="1:1">
      <c r="A314" s="37" t="s">
        <v>4500</v>
      </c>
    </row>
    <row r="315" spans="1:1">
      <c r="A315" s="37"/>
    </row>
    <row r="316" spans="1:1">
      <c r="A316" s="37" t="s">
        <v>4501</v>
      </c>
    </row>
    <row r="317" spans="1:1">
      <c r="A317" s="37"/>
    </row>
    <row r="318" spans="1:1">
      <c r="A318" s="37" t="s">
        <v>65</v>
      </c>
    </row>
    <row r="319" spans="1:1">
      <c r="A319" s="37" t="s">
        <v>4502</v>
      </c>
    </row>
    <row r="320" spans="1:1">
      <c r="A320" s="37"/>
    </row>
    <row r="321" spans="1:1">
      <c r="A321" s="37" t="s">
        <v>65</v>
      </c>
    </row>
    <row r="322" spans="1:1">
      <c r="A322" s="37" t="s">
        <v>4503</v>
      </c>
    </row>
    <row r="323" spans="1:1">
      <c r="A323" s="37"/>
    </row>
    <row r="324" spans="1:1">
      <c r="A324" s="37" t="s">
        <v>4504</v>
      </c>
    </row>
    <row r="325" spans="1:1">
      <c r="A325" s="37"/>
    </row>
    <row r="326" spans="1:1">
      <c r="A326" s="37" t="s">
        <v>65</v>
      </c>
    </row>
    <row r="327" spans="1:1">
      <c r="A327" s="37" t="s">
        <v>4505</v>
      </c>
    </row>
    <row r="328" spans="1:1">
      <c r="A328" s="37"/>
    </row>
    <row r="329" spans="1:1">
      <c r="A329" s="37" t="s">
        <v>65</v>
      </c>
    </row>
    <row r="330" spans="1:1">
      <c r="A330" s="37" t="s">
        <v>4506</v>
      </c>
    </row>
    <row r="331" spans="1:1">
      <c r="A331" s="37"/>
    </row>
    <row r="332" spans="1:1">
      <c r="A332" s="37" t="s">
        <v>4507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65</v>
      </c>
    </row>
    <row r="340" spans="1:1">
      <c r="A340" s="37" t="s">
        <v>4508</v>
      </c>
    </row>
    <row r="341" spans="1:1">
      <c r="A341" s="37"/>
    </row>
    <row r="342" spans="1:1">
      <c r="A342" s="37" t="s">
        <v>65</v>
      </c>
    </row>
    <row r="343" spans="1:1">
      <c r="A343" s="37" t="s">
        <v>4509</v>
      </c>
    </row>
    <row r="344" spans="1:1">
      <c r="A344" s="37"/>
    </row>
    <row r="345" spans="1:1">
      <c r="A345" s="37" t="s">
        <v>4510</v>
      </c>
    </row>
    <row r="346" spans="1:1">
      <c r="A346" s="37"/>
    </row>
    <row r="347" spans="1:1">
      <c r="A347" s="37" t="s">
        <v>65</v>
      </c>
    </row>
    <row r="348" spans="1:1">
      <c r="A348" s="37" t="s">
        <v>4511</v>
      </c>
    </row>
    <row r="349" spans="1:1">
      <c r="A349" s="37"/>
    </row>
    <row r="350" spans="1:1">
      <c r="A350" s="37" t="s">
        <v>65</v>
      </c>
    </row>
    <row r="351" spans="1:1">
      <c r="A351" s="37" t="s">
        <v>4512</v>
      </c>
    </row>
    <row r="352" spans="1:1">
      <c r="A352" s="37"/>
    </row>
    <row r="353" spans="1:1">
      <c r="A353" s="37" t="s">
        <v>4513</v>
      </c>
    </row>
    <row r="354" spans="1:1">
      <c r="A354" s="37"/>
    </row>
    <row r="355" spans="1:1">
      <c r="A355" s="37" t="s">
        <v>4514</v>
      </c>
    </row>
    <row r="356" spans="1:1">
      <c r="A356" s="37"/>
    </row>
    <row r="357" spans="1:1">
      <c r="A357" s="37" t="s">
        <v>4515</v>
      </c>
    </row>
    <row r="358" spans="1:1">
      <c r="A358" s="37"/>
    </row>
    <row r="359" spans="1:1">
      <c r="A359" s="37" t="s">
        <v>4516</v>
      </c>
    </row>
    <row r="360" spans="1:1">
      <c r="A360" s="37"/>
    </row>
    <row r="361" spans="1:1">
      <c r="A361" s="37" t="s">
        <v>65</v>
      </c>
    </row>
    <row r="362" spans="1:1">
      <c r="A362" s="37" t="s">
        <v>4517</v>
      </c>
    </row>
    <row r="363" spans="1:1">
      <c r="A363" s="37"/>
    </row>
    <row r="364" spans="1:1">
      <c r="A364" s="37" t="s">
        <v>65</v>
      </c>
    </row>
    <row r="365" spans="1:1">
      <c r="A365" s="37" t="s">
        <v>4518</v>
      </c>
    </row>
    <row r="366" spans="1:1">
      <c r="A366" s="37"/>
    </row>
    <row r="367" spans="1:1">
      <c r="A367" s="37" t="s">
        <v>65</v>
      </c>
    </row>
    <row r="368" spans="1:1">
      <c r="A368" s="37" t="s">
        <v>4519</v>
      </c>
    </row>
    <row r="369" spans="1:1">
      <c r="A369" s="37"/>
    </row>
    <row r="370" spans="1:1">
      <c r="A370" s="37" t="s">
        <v>65</v>
      </c>
    </row>
    <row r="371" spans="1:1">
      <c r="A371" s="37" t="s">
        <v>4520</v>
      </c>
    </row>
    <row r="372" spans="1:1">
      <c r="A372" s="37"/>
    </row>
    <row r="373" spans="1:1">
      <c r="A373" s="37" t="s">
        <v>65</v>
      </c>
    </row>
    <row r="374" spans="1:1">
      <c r="A374" s="37" t="s">
        <v>4521</v>
      </c>
    </row>
    <row r="375" spans="1:1">
      <c r="A375" s="37"/>
    </row>
    <row r="376" spans="1:1">
      <c r="A376" s="37" t="s">
        <v>65</v>
      </c>
    </row>
    <row r="377" spans="1:1">
      <c r="A377" s="37" t="s">
        <v>3118</v>
      </c>
    </row>
    <row r="378" spans="1:1">
      <c r="A378" s="37"/>
    </row>
    <row r="379" spans="1:1">
      <c r="A379" s="37" t="s">
        <v>4522</v>
      </c>
    </row>
    <row r="380" spans="1:1">
      <c r="A380" s="37"/>
    </row>
    <row r="381" spans="1:1">
      <c r="A381" s="37" t="s">
        <v>4523</v>
      </c>
    </row>
    <row r="382" spans="1:1">
      <c r="A382" s="37"/>
    </row>
    <row r="383" spans="1:1">
      <c r="A383" s="37" t="s">
        <v>65</v>
      </c>
    </row>
    <row r="384" spans="1:1">
      <c r="A384" s="37" t="s">
        <v>4524</v>
      </c>
    </row>
    <row r="385" spans="1:1">
      <c r="A385" s="37"/>
    </row>
    <row r="386" spans="1:1">
      <c r="A386" s="37" t="s">
        <v>65</v>
      </c>
    </row>
    <row r="387" spans="1:1">
      <c r="A387" s="37" t="s">
        <v>4525</v>
      </c>
    </row>
    <row r="388" spans="1:1">
      <c r="A388" s="37"/>
    </row>
    <row r="389" spans="1:1">
      <c r="A389" s="37" t="s">
        <v>4526</v>
      </c>
    </row>
    <row r="390" spans="1:1">
      <c r="A390" s="37"/>
    </row>
    <row r="391" spans="1:1">
      <c r="A391" s="37" t="s">
        <v>4527</v>
      </c>
    </row>
    <row r="392" spans="1:1">
      <c r="A392" s="37"/>
    </row>
    <row r="393" spans="1:1">
      <c r="A393" s="37" t="s">
        <v>4528</v>
      </c>
    </row>
    <row r="394" spans="1:1">
      <c r="A394" s="37"/>
    </row>
    <row r="395" spans="1:1">
      <c r="A395" s="37" t="s">
        <v>4529</v>
      </c>
    </row>
    <row r="396" spans="1:1">
      <c r="A396" s="37"/>
    </row>
    <row r="397" spans="1:1">
      <c r="A397" s="37"/>
    </row>
    <row r="398" spans="1:1">
      <c r="A398" s="37" t="s">
        <v>4530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4531</v>
      </c>
    </row>
    <row r="405" spans="1:1">
      <c r="A405" s="37"/>
    </row>
    <row r="406" spans="1:1">
      <c r="A406" s="37" t="s">
        <v>65</v>
      </c>
    </row>
    <row r="407" spans="1:1">
      <c r="A407" s="37" t="s">
        <v>4532</v>
      </c>
    </row>
    <row r="408" spans="1:1">
      <c r="A408" s="37"/>
    </row>
    <row r="409" spans="1:1">
      <c r="A409" s="37" t="s">
        <v>65</v>
      </c>
    </row>
    <row r="410" spans="1:1">
      <c r="A410" s="37" t="s">
        <v>4533</v>
      </c>
    </row>
    <row r="411" spans="1:1">
      <c r="A411" s="37"/>
    </row>
    <row r="412" spans="1:1">
      <c r="A412" s="37" t="s">
        <v>4534</v>
      </c>
    </row>
    <row r="413" spans="1:1">
      <c r="A413" s="37"/>
    </row>
    <row r="414" spans="1:1">
      <c r="A414" s="37" t="s">
        <v>4535</v>
      </c>
    </row>
    <row r="415" spans="1:1">
      <c r="A415" s="37"/>
    </row>
    <row r="416" spans="1:1">
      <c r="A416" s="37" t="s">
        <v>4536</v>
      </c>
    </row>
    <row r="417" spans="1:1">
      <c r="A417" s="37"/>
    </row>
    <row r="418" spans="1:1">
      <c r="A418" s="37" t="s">
        <v>4043</v>
      </c>
    </row>
    <row r="419" spans="1:1">
      <c r="A419" s="37"/>
    </row>
    <row r="420" spans="1:1">
      <c r="A420" s="37" t="s">
        <v>4537</v>
      </c>
    </row>
    <row r="421" spans="1:1">
      <c r="A421" s="37"/>
    </row>
    <row r="422" spans="1:1">
      <c r="A422" s="37" t="s">
        <v>4538</v>
      </c>
    </row>
    <row r="423" spans="1:1">
      <c r="A423" s="37"/>
    </row>
    <row r="424" spans="1:1">
      <c r="A424" s="37" t="s">
        <v>4539</v>
      </c>
    </row>
    <row r="425" spans="1:1">
      <c r="A425" s="37"/>
    </row>
    <row r="426" spans="1:1">
      <c r="A426" s="37" t="s">
        <v>3814</v>
      </c>
    </row>
    <row r="427" spans="1:1">
      <c r="A427" s="37"/>
    </row>
    <row r="428" spans="1:1">
      <c r="A428" s="37" t="s">
        <v>4540</v>
      </c>
    </row>
    <row r="429" spans="1:1">
      <c r="A429" s="37"/>
    </row>
    <row r="430" spans="1:1">
      <c r="A430" s="37" t="s">
        <v>4541</v>
      </c>
    </row>
    <row r="431" spans="1:1">
      <c r="A431" s="37"/>
    </row>
    <row r="432" spans="1:1">
      <c r="A432" s="37" t="s">
        <v>4542</v>
      </c>
    </row>
    <row r="433" spans="1:1">
      <c r="A433" s="37"/>
    </row>
    <row r="434" spans="1:1">
      <c r="A434" s="37" t="s">
        <v>4543</v>
      </c>
    </row>
    <row r="435" spans="1:1">
      <c r="A435" s="37"/>
    </row>
    <row r="436" spans="1:1">
      <c r="A436" s="37" t="s">
        <v>4544</v>
      </c>
    </row>
    <row r="437" spans="1:1">
      <c r="A437" s="37"/>
    </row>
    <row r="438" spans="1:1">
      <c r="A438" s="37" t="s">
        <v>4545</v>
      </c>
    </row>
    <row r="439" spans="1:1">
      <c r="A439" s="37"/>
    </row>
    <row r="440" spans="1:1">
      <c r="A440" s="37" t="s">
        <v>4546</v>
      </c>
    </row>
    <row r="441" spans="1:1">
      <c r="A441" s="37"/>
    </row>
    <row r="442" spans="1:1">
      <c r="A442" s="37" t="s">
        <v>4547</v>
      </c>
    </row>
    <row r="443" spans="1:1">
      <c r="A443" s="37"/>
    </row>
    <row r="444" spans="1:1">
      <c r="A444" s="37" t="s">
        <v>4548</v>
      </c>
    </row>
    <row r="445" spans="1:1">
      <c r="A445" s="37"/>
    </row>
    <row r="446" spans="1:1">
      <c r="A446" s="37" t="s">
        <v>4549</v>
      </c>
    </row>
    <row r="447" spans="1:1">
      <c r="A447" s="37"/>
    </row>
    <row r="448" spans="1:1">
      <c r="A448" s="37" t="s">
        <v>4550</v>
      </c>
    </row>
    <row r="449" spans="1:1">
      <c r="A449" s="37"/>
    </row>
    <row r="450" spans="1:1">
      <c r="A450" s="37" t="s">
        <v>4551</v>
      </c>
    </row>
    <row r="451" spans="1:1">
      <c r="A451" s="37"/>
    </row>
    <row r="452" spans="1:1">
      <c r="A452" s="37" t="s">
        <v>4552</v>
      </c>
    </row>
    <row r="453" spans="1:1">
      <c r="A453" s="37"/>
    </row>
    <row r="454" spans="1:1">
      <c r="A454" s="37" t="s">
        <v>4553</v>
      </c>
    </row>
    <row r="455" spans="1:1">
      <c r="A455" s="37"/>
    </row>
    <row r="456" spans="1:1">
      <c r="A456" s="37" t="s">
        <v>4554</v>
      </c>
    </row>
    <row r="457" spans="1:1">
      <c r="A457" s="37"/>
    </row>
    <row r="458" spans="1:1">
      <c r="A458" s="37" t="s">
        <v>4555</v>
      </c>
    </row>
    <row r="459" spans="1:1">
      <c r="A459" s="37"/>
    </row>
    <row r="460" spans="1:1">
      <c r="A460" s="37" t="s">
        <v>4556</v>
      </c>
    </row>
    <row r="461" spans="1:1">
      <c r="A461" s="37"/>
    </row>
    <row r="462" spans="1:1">
      <c r="A462" s="37" t="s">
        <v>4557</v>
      </c>
    </row>
    <row r="463" spans="1:1">
      <c r="A463" s="37"/>
    </row>
    <row r="464" spans="1:1">
      <c r="A464" s="37" t="s">
        <v>4558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4559</v>
      </c>
    </row>
    <row r="472" spans="1:1">
      <c r="A472" s="37"/>
    </row>
    <row r="473" spans="1:1">
      <c r="A473" s="37" t="s">
        <v>4560</v>
      </c>
    </row>
    <row r="474" spans="1:1">
      <c r="A474" s="37"/>
    </row>
    <row r="475" spans="1:1">
      <c r="A475" s="37" t="s">
        <v>4061</v>
      </c>
    </row>
    <row r="476" spans="1:1">
      <c r="A476" s="37"/>
    </row>
    <row r="477" spans="1:1">
      <c r="A477" s="37" t="s">
        <v>4561</v>
      </c>
    </row>
    <row r="478" spans="1:1">
      <c r="A478" s="37"/>
    </row>
    <row r="479" spans="1:1">
      <c r="A479" s="37" t="s">
        <v>65</v>
      </c>
    </row>
    <row r="480" spans="1:1">
      <c r="A480" s="37" t="s">
        <v>4562</v>
      </c>
    </row>
    <row r="481" spans="1:1">
      <c r="A481" s="37"/>
    </row>
    <row r="482" spans="1:1">
      <c r="A482" s="37" t="s">
        <v>65</v>
      </c>
    </row>
    <row r="483" spans="1:1">
      <c r="A483" s="37" t="s">
        <v>4563</v>
      </c>
    </row>
    <row r="484" spans="1:1">
      <c r="A484" s="37"/>
    </row>
    <row r="485" spans="1:1">
      <c r="A485" s="37" t="s">
        <v>65</v>
      </c>
    </row>
    <row r="486" spans="1:1">
      <c r="A486" s="37" t="s">
        <v>4564</v>
      </c>
    </row>
    <row r="487" spans="1:1">
      <c r="A487" s="37"/>
    </row>
    <row r="488" spans="1:1">
      <c r="A488" s="37" t="s">
        <v>65</v>
      </c>
    </row>
    <row r="489" spans="1:1">
      <c r="A489" s="37" t="s">
        <v>4565</v>
      </c>
    </row>
    <row r="490" spans="1:1">
      <c r="A490" s="37"/>
    </row>
    <row r="491" spans="1:1">
      <c r="A491" s="37" t="s">
        <v>65</v>
      </c>
    </row>
    <row r="492" spans="1:1">
      <c r="A492" s="37" t="s">
        <v>4566</v>
      </c>
    </row>
    <row r="493" spans="1:1">
      <c r="A493" s="37"/>
    </row>
    <row r="494" spans="1:1">
      <c r="A494" s="37" t="s">
        <v>65</v>
      </c>
    </row>
    <row r="495" spans="1:1">
      <c r="A495" s="37" t="s">
        <v>4567</v>
      </c>
    </row>
    <row r="496" spans="1:1">
      <c r="A496" s="37"/>
    </row>
    <row r="497" spans="1:1">
      <c r="A497" s="37" t="s">
        <v>4568</v>
      </c>
    </row>
    <row r="498" spans="1:1">
      <c r="A498" s="37"/>
    </row>
    <row r="499" spans="1:1">
      <c r="A499" s="37" t="s">
        <v>4569</v>
      </c>
    </row>
    <row r="500" spans="1:1">
      <c r="A500" s="37"/>
    </row>
    <row r="501" spans="1:1">
      <c r="A501" s="37" t="s">
        <v>4570</v>
      </c>
    </row>
    <row r="502" spans="1:1">
      <c r="A502" s="37"/>
    </row>
    <row r="503" spans="1:1">
      <c r="A503" s="37" t="s">
        <v>4571</v>
      </c>
    </row>
    <row r="504" spans="1:1">
      <c r="A504" s="37"/>
    </row>
    <row r="505" spans="1:1">
      <c r="A505" s="37" t="s">
        <v>4572</v>
      </c>
    </row>
    <row r="506" spans="1:1">
      <c r="A506" s="37"/>
    </row>
    <row r="507" spans="1:1">
      <c r="A507" s="37" t="s">
        <v>4573</v>
      </c>
    </row>
    <row r="508" spans="1:1">
      <c r="A508" s="37"/>
    </row>
    <row r="509" spans="1:1">
      <c r="A509" s="37" t="s">
        <v>4574</v>
      </c>
    </row>
    <row r="510" spans="1:1">
      <c r="A510" s="37"/>
    </row>
    <row r="511" spans="1:1">
      <c r="A511" s="37" t="s">
        <v>4575</v>
      </c>
    </row>
    <row r="512" spans="1:1">
      <c r="A512" s="37"/>
    </row>
    <row r="513" spans="1:1">
      <c r="A513" s="37" t="s">
        <v>4576</v>
      </c>
    </row>
    <row r="514" spans="1:1">
      <c r="A514" s="37"/>
    </row>
    <row r="515" spans="1:1">
      <c r="A515" s="37" t="s">
        <v>4577</v>
      </c>
    </row>
    <row r="516" spans="1:1">
      <c r="A516" s="37"/>
    </row>
    <row r="517" spans="1:1">
      <c r="A517" s="37" t="s">
        <v>4578</v>
      </c>
    </row>
    <row r="518" spans="1:1">
      <c r="A518" s="37"/>
    </row>
    <row r="519" spans="1:1">
      <c r="A519" s="37" t="s">
        <v>4579</v>
      </c>
    </row>
    <row r="520" spans="1:1">
      <c r="A520" s="37"/>
    </row>
    <row r="521" spans="1:1">
      <c r="A521" s="37" t="s">
        <v>4580</v>
      </c>
    </row>
    <row r="522" spans="1:1">
      <c r="A522" s="37"/>
    </row>
    <row r="523" spans="1:1">
      <c r="A523" s="37" t="s">
        <v>4581</v>
      </c>
    </row>
    <row r="524" spans="1:1">
      <c r="A524" s="37"/>
    </row>
    <row r="525" spans="1:1">
      <c r="A525" s="37" t="s">
        <v>4582</v>
      </c>
    </row>
    <row r="526" spans="1:1">
      <c r="A526" s="37"/>
    </row>
    <row r="527" spans="1:1">
      <c r="A527" s="37" t="s">
        <v>4583</v>
      </c>
    </row>
    <row r="528" spans="1:1">
      <c r="A528" s="37"/>
    </row>
    <row r="529" spans="1:1">
      <c r="A529" s="37"/>
    </row>
    <row r="530" spans="1:1">
      <c r="A530" s="37" t="s">
        <v>4584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4585</v>
      </c>
    </row>
    <row r="537" spans="1:1">
      <c r="A537" s="37"/>
    </row>
    <row r="538" spans="1:1">
      <c r="A538" s="37" t="s">
        <v>65</v>
      </c>
    </row>
    <row r="539" spans="1:1">
      <c r="A539" s="37" t="s">
        <v>4586</v>
      </c>
    </row>
    <row r="540" spans="1:1">
      <c r="A540" s="37"/>
    </row>
    <row r="541" spans="1:1">
      <c r="A541" s="37" t="s">
        <v>65</v>
      </c>
    </row>
    <row r="542" spans="1:1">
      <c r="A542" s="37" t="s">
        <v>4587</v>
      </c>
    </row>
    <row r="543" spans="1:1">
      <c r="A543" s="37"/>
    </row>
    <row r="544" spans="1:1">
      <c r="A544" s="37" t="s">
        <v>4588</v>
      </c>
    </row>
    <row r="545" spans="1:1">
      <c r="A545" s="37"/>
    </row>
    <row r="546" spans="1:1">
      <c r="A546" s="37" t="s">
        <v>4589</v>
      </c>
    </row>
    <row r="547" spans="1:1">
      <c r="A547" s="37"/>
    </row>
    <row r="548" spans="1:1">
      <c r="A548" s="37" t="s">
        <v>4590</v>
      </c>
    </row>
    <row r="549" spans="1:1">
      <c r="A549" s="37"/>
    </row>
    <row r="550" spans="1:1">
      <c r="A550" s="37" t="s">
        <v>4591</v>
      </c>
    </row>
    <row r="551" spans="1:1">
      <c r="A551" s="37"/>
    </row>
    <row r="552" spans="1:1">
      <c r="A552" s="37" t="s">
        <v>4592</v>
      </c>
    </row>
    <row r="553" spans="1:1">
      <c r="A553" s="37"/>
    </row>
    <row r="554" spans="1:1">
      <c r="A554" s="37" t="s">
        <v>65</v>
      </c>
    </row>
    <row r="555" spans="1:1">
      <c r="A555" s="37" t="s">
        <v>4593</v>
      </c>
    </row>
    <row r="556" spans="1:1">
      <c r="A556" s="37"/>
    </row>
    <row r="557" spans="1:1">
      <c r="A557" s="37" t="s">
        <v>65</v>
      </c>
    </row>
    <row r="558" spans="1:1">
      <c r="A558" s="37" t="s">
        <v>4594</v>
      </c>
    </row>
    <row r="559" spans="1:1">
      <c r="A559" s="37"/>
    </row>
    <row r="560" spans="1:1">
      <c r="A560" s="37" t="s">
        <v>4595</v>
      </c>
    </row>
    <row r="561" spans="1:1">
      <c r="A561" s="37"/>
    </row>
    <row r="562" spans="1:1">
      <c r="A562" s="37" t="s">
        <v>4596</v>
      </c>
    </row>
    <row r="563" spans="1:1">
      <c r="A563" s="37"/>
    </row>
    <row r="564" spans="1:1">
      <c r="A564" s="37" t="s">
        <v>4597</v>
      </c>
    </row>
    <row r="565" spans="1:1">
      <c r="A565" s="37"/>
    </row>
    <row r="566" spans="1:1">
      <c r="A566" s="37" t="s">
        <v>4598</v>
      </c>
    </row>
    <row r="567" spans="1:1">
      <c r="A567" s="37"/>
    </row>
    <row r="568" spans="1:1">
      <c r="A568" s="37" t="s">
        <v>65</v>
      </c>
    </row>
    <row r="569" spans="1:1">
      <c r="A569" s="37" t="s">
        <v>4599</v>
      </c>
    </row>
    <row r="570" spans="1:1">
      <c r="A570" s="37"/>
    </row>
    <row r="571" spans="1:1">
      <c r="A571" s="37" t="s">
        <v>65</v>
      </c>
    </row>
    <row r="572" spans="1:1">
      <c r="A572" s="37" t="s">
        <v>4600</v>
      </c>
    </row>
    <row r="573" spans="1:1">
      <c r="A573" s="37"/>
    </row>
    <row r="574" spans="1:1">
      <c r="A574" s="37" t="s">
        <v>4601</v>
      </c>
    </row>
    <row r="575" spans="1:1">
      <c r="A575" s="37"/>
    </row>
    <row r="576" spans="1:1">
      <c r="A576" s="37" t="s">
        <v>4602</v>
      </c>
    </row>
    <row r="577" spans="1:1">
      <c r="A577" s="37"/>
    </row>
    <row r="578" spans="1:1">
      <c r="A578" s="37" t="s">
        <v>4603</v>
      </c>
    </row>
    <row r="579" spans="1:1">
      <c r="A579" s="37"/>
    </row>
    <row r="580" spans="1:1">
      <c r="A580" s="37" t="s">
        <v>4604</v>
      </c>
    </row>
    <row r="581" spans="1:1">
      <c r="A581" s="37"/>
    </row>
    <row r="582" spans="1:1">
      <c r="A582" s="37" t="s">
        <v>4605</v>
      </c>
    </row>
    <row r="583" spans="1:1">
      <c r="A583" s="37"/>
    </row>
    <row r="584" spans="1:1">
      <c r="A584" s="37" t="s">
        <v>4606</v>
      </c>
    </row>
    <row r="585" spans="1:1">
      <c r="A585" s="37"/>
    </row>
    <row r="586" spans="1:1">
      <c r="A586" s="37" t="s">
        <v>4607</v>
      </c>
    </row>
    <row r="587" spans="1:1">
      <c r="A587" s="37"/>
    </row>
    <row r="588" spans="1:1">
      <c r="A588" s="37" t="s">
        <v>4608</v>
      </c>
    </row>
    <row r="589" spans="1:1">
      <c r="A589" s="37"/>
    </row>
    <row r="590" spans="1:1">
      <c r="A590" s="37" t="s">
        <v>65</v>
      </c>
    </row>
    <row r="591" spans="1:1">
      <c r="A591" s="37" t="s">
        <v>4609</v>
      </c>
    </row>
    <row r="592" spans="1:1">
      <c r="A592" s="37"/>
    </row>
    <row r="593" spans="1:1">
      <c r="A593" s="37" t="s">
        <v>65</v>
      </c>
    </row>
    <row r="594" spans="1:1">
      <c r="A594" s="37" t="s">
        <v>326</v>
      </c>
    </row>
    <row r="595" spans="1:1">
      <c r="A595" s="37"/>
    </row>
    <row r="596" spans="1:1">
      <c r="A596" s="37" t="s">
        <v>4610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 t="s">
        <v>4611</v>
      </c>
    </row>
    <row r="603" spans="1:1">
      <c r="A603" s="37"/>
    </row>
    <row r="604" spans="1:1">
      <c r="A604" s="37" t="s">
        <v>65</v>
      </c>
    </row>
    <row r="605" spans="1:1">
      <c r="A605" s="37" t="s">
        <v>65</v>
      </c>
    </row>
  </sheetData>
  <pageMargins left="0.7" right="0.7" top="0.75" bottom="0.75" header="0.3" footer="0.3"/>
  <pageSetup scale="72"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DE98-1BFF-4C4E-B3E9-D7ABD853DE91}">
  <dimension ref="A1:A592"/>
  <sheetViews>
    <sheetView topLeftCell="A566" workbookViewId="0">
      <selection activeCell="O586" sqref="O586"/>
    </sheetView>
  </sheetViews>
  <sheetFormatPr defaultRowHeight="14.4"/>
  <sheetData>
    <row r="1" spans="1:1">
      <c r="A1" s="37"/>
    </row>
    <row r="2" spans="1:1">
      <c r="A2" s="37" t="s">
        <v>4127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4128</v>
      </c>
    </row>
    <row r="9" spans="1:1">
      <c r="A9" s="37"/>
    </row>
    <row r="10" spans="1:1">
      <c r="A10" s="37" t="s">
        <v>65</v>
      </c>
    </row>
    <row r="11" spans="1:1">
      <c r="A11" s="37" t="s">
        <v>4129</v>
      </c>
    </row>
    <row r="12" spans="1:1">
      <c r="A12" s="37"/>
    </row>
    <row r="13" spans="1:1">
      <c r="A13" s="37" t="s">
        <v>65</v>
      </c>
    </row>
    <row r="14" spans="1:1">
      <c r="A14" s="37" t="s">
        <v>4130</v>
      </c>
    </row>
    <row r="15" spans="1:1">
      <c r="A15" s="37"/>
    </row>
    <row r="16" spans="1:1">
      <c r="A16" s="37" t="s">
        <v>65</v>
      </c>
    </row>
    <row r="17" spans="1:1">
      <c r="A17" s="37" t="s">
        <v>4131</v>
      </c>
    </row>
    <row r="18" spans="1:1">
      <c r="A18" s="37"/>
    </row>
    <row r="19" spans="1:1">
      <c r="A19" s="37" t="s">
        <v>65</v>
      </c>
    </row>
    <row r="20" spans="1:1">
      <c r="A20" s="37" t="s">
        <v>4132</v>
      </c>
    </row>
    <row r="21" spans="1:1">
      <c r="A21" s="37"/>
    </row>
    <row r="22" spans="1:1">
      <c r="A22" s="37" t="s">
        <v>4133</v>
      </c>
    </row>
    <row r="23" spans="1:1">
      <c r="A23" s="37"/>
    </row>
    <row r="24" spans="1:1">
      <c r="A24" s="37" t="s">
        <v>4134</v>
      </c>
    </row>
    <row r="25" spans="1:1">
      <c r="A25" s="37"/>
    </row>
    <row r="26" spans="1:1">
      <c r="A26" s="37" t="s">
        <v>65</v>
      </c>
    </row>
    <row r="27" spans="1:1">
      <c r="A27" s="37" t="s">
        <v>4135</v>
      </c>
    </row>
    <row r="28" spans="1:1">
      <c r="A28" s="37"/>
    </row>
    <row r="29" spans="1:1">
      <c r="A29" s="37" t="s">
        <v>65</v>
      </c>
    </row>
    <row r="30" spans="1:1">
      <c r="A30" s="37" t="s">
        <v>4136</v>
      </c>
    </row>
    <row r="31" spans="1:1">
      <c r="A31" s="37"/>
    </row>
    <row r="32" spans="1:1">
      <c r="A32" s="37" t="s">
        <v>4137</v>
      </c>
    </row>
    <row r="33" spans="1:1">
      <c r="A33" s="37"/>
    </row>
    <row r="34" spans="1:1">
      <c r="A34" s="37" t="s">
        <v>4138</v>
      </c>
    </row>
    <row r="35" spans="1:1">
      <c r="A35" s="37"/>
    </row>
    <row r="36" spans="1:1">
      <c r="A36" s="37" t="s">
        <v>4139</v>
      </c>
    </row>
    <row r="37" spans="1:1">
      <c r="A37" s="37"/>
    </row>
    <row r="38" spans="1:1">
      <c r="A38" s="37" t="s">
        <v>4140</v>
      </c>
    </row>
    <row r="39" spans="1:1">
      <c r="A39" s="37"/>
    </row>
    <row r="40" spans="1:1">
      <c r="A40" s="37" t="s">
        <v>65</v>
      </c>
    </row>
    <row r="41" spans="1:1">
      <c r="A41" s="37" t="s">
        <v>4141</v>
      </c>
    </row>
    <row r="42" spans="1:1">
      <c r="A42" s="37"/>
    </row>
    <row r="43" spans="1:1">
      <c r="A43" s="37" t="s">
        <v>65</v>
      </c>
    </row>
    <row r="44" spans="1:1">
      <c r="A44" s="37" t="s">
        <v>4142</v>
      </c>
    </row>
    <row r="45" spans="1:1">
      <c r="A45" s="37"/>
    </row>
    <row r="46" spans="1:1">
      <c r="A46" s="37" t="s">
        <v>4143</v>
      </c>
    </row>
    <row r="47" spans="1:1">
      <c r="A47" s="37"/>
    </row>
    <row r="48" spans="1:1">
      <c r="A48" s="37" t="s">
        <v>4144</v>
      </c>
    </row>
    <row r="49" spans="1:1">
      <c r="A49" s="37"/>
    </row>
    <row r="50" spans="1:1">
      <c r="A50" s="37" t="s">
        <v>65</v>
      </c>
    </row>
    <row r="51" spans="1:1">
      <c r="A51" s="37" t="s">
        <v>4145</v>
      </c>
    </row>
    <row r="52" spans="1:1">
      <c r="A52" s="37"/>
    </row>
    <row r="53" spans="1:1">
      <c r="A53" s="37" t="s">
        <v>65</v>
      </c>
    </row>
    <row r="54" spans="1:1">
      <c r="A54" s="37" t="s">
        <v>4146</v>
      </c>
    </row>
    <row r="55" spans="1:1">
      <c r="A55" s="37"/>
    </row>
    <row r="56" spans="1:1">
      <c r="A56" s="37" t="s">
        <v>4147</v>
      </c>
    </row>
    <row r="57" spans="1:1">
      <c r="A57" s="37"/>
    </row>
    <row r="58" spans="1:1">
      <c r="A58" s="37" t="s">
        <v>4148</v>
      </c>
    </row>
    <row r="59" spans="1:1">
      <c r="A59" s="37"/>
    </row>
    <row r="60" spans="1:1">
      <c r="A60" s="37" t="s">
        <v>4149</v>
      </c>
    </row>
    <row r="61" spans="1:1">
      <c r="A61" s="37"/>
    </row>
    <row r="62" spans="1:1">
      <c r="A62" s="37" t="s">
        <v>4150</v>
      </c>
    </row>
    <row r="63" spans="1:1">
      <c r="A63" s="37"/>
    </row>
    <row r="64" spans="1:1">
      <c r="A64" s="37" t="s">
        <v>4151</v>
      </c>
    </row>
    <row r="65" spans="1:1">
      <c r="A65" s="37"/>
    </row>
    <row r="66" spans="1:1">
      <c r="A66" s="37" t="s">
        <v>4152</v>
      </c>
    </row>
    <row r="67" spans="1:1">
      <c r="A67" s="37"/>
    </row>
    <row r="68" spans="1:1">
      <c r="A68" s="37" t="s">
        <v>4153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4154</v>
      </c>
    </row>
    <row r="76" spans="1:1">
      <c r="A76" s="37"/>
    </row>
    <row r="77" spans="1:1">
      <c r="A77" s="37" t="s">
        <v>4155</v>
      </c>
    </row>
    <row r="78" spans="1:1">
      <c r="A78" s="37"/>
    </row>
    <row r="79" spans="1:1">
      <c r="A79" s="37" t="s">
        <v>4156</v>
      </c>
    </row>
    <row r="80" spans="1:1">
      <c r="A80" s="37"/>
    </row>
    <row r="81" spans="1:1">
      <c r="A81" s="37" t="s">
        <v>4157</v>
      </c>
    </row>
    <row r="82" spans="1:1">
      <c r="A82" s="37"/>
    </row>
    <row r="83" spans="1:1">
      <c r="A83" s="37" t="s">
        <v>65</v>
      </c>
    </row>
    <row r="84" spans="1:1">
      <c r="A84" s="37" t="s">
        <v>4158</v>
      </c>
    </row>
    <row r="85" spans="1:1">
      <c r="A85" s="37"/>
    </row>
    <row r="86" spans="1:1">
      <c r="A86" s="37" t="s">
        <v>65</v>
      </c>
    </row>
    <row r="87" spans="1:1">
      <c r="A87" s="37" t="s">
        <v>4159</v>
      </c>
    </row>
    <row r="88" spans="1:1">
      <c r="A88" s="37"/>
    </row>
    <row r="89" spans="1:1">
      <c r="A89" s="37" t="s">
        <v>4160</v>
      </c>
    </row>
    <row r="90" spans="1:1">
      <c r="A90" s="37"/>
    </row>
    <row r="91" spans="1:1">
      <c r="A91" s="37" t="s">
        <v>4161</v>
      </c>
    </row>
    <row r="92" spans="1:1">
      <c r="A92" s="37"/>
    </row>
    <row r="93" spans="1:1">
      <c r="A93" s="37" t="s">
        <v>4162</v>
      </c>
    </row>
    <row r="94" spans="1:1">
      <c r="A94" s="37"/>
    </row>
    <row r="95" spans="1:1">
      <c r="A95" s="37" t="s">
        <v>65</v>
      </c>
    </row>
    <row r="96" spans="1:1">
      <c r="A96" s="37" t="s">
        <v>4163</v>
      </c>
    </row>
    <row r="97" spans="1:1">
      <c r="A97" s="37"/>
    </row>
    <row r="98" spans="1:1">
      <c r="A98" s="37" t="s">
        <v>65</v>
      </c>
    </row>
    <row r="99" spans="1:1">
      <c r="A99" s="37" t="s">
        <v>4164</v>
      </c>
    </row>
    <row r="100" spans="1:1">
      <c r="A100" s="37"/>
    </row>
    <row r="101" spans="1:1">
      <c r="A101" s="37" t="s">
        <v>4165</v>
      </c>
    </row>
    <row r="102" spans="1:1">
      <c r="A102" s="37"/>
    </row>
    <row r="103" spans="1:1">
      <c r="A103" s="37" t="s">
        <v>4166</v>
      </c>
    </row>
    <row r="104" spans="1:1">
      <c r="A104" s="37"/>
    </row>
    <row r="105" spans="1:1">
      <c r="A105" s="37" t="s">
        <v>65</v>
      </c>
    </row>
    <row r="106" spans="1:1">
      <c r="A106" s="37" t="s">
        <v>4167</v>
      </c>
    </row>
    <row r="107" spans="1:1">
      <c r="A107" s="37"/>
    </row>
    <row r="108" spans="1:1">
      <c r="A108" s="37" t="s">
        <v>65</v>
      </c>
    </row>
    <row r="109" spans="1:1">
      <c r="A109" s="37" t="s">
        <v>4168</v>
      </c>
    </row>
    <row r="110" spans="1:1">
      <c r="A110" s="37"/>
    </row>
    <row r="111" spans="1:1">
      <c r="A111" s="37" t="s">
        <v>4169</v>
      </c>
    </row>
    <row r="112" spans="1:1">
      <c r="A112" s="37"/>
    </row>
    <row r="113" spans="1:1">
      <c r="A113" s="37" t="s">
        <v>4170</v>
      </c>
    </row>
    <row r="114" spans="1:1">
      <c r="A114" s="37"/>
    </row>
    <row r="115" spans="1:1">
      <c r="A115" s="37" t="s">
        <v>4171</v>
      </c>
    </row>
    <row r="116" spans="1:1">
      <c r="A116" s="37"/>
    </row>
    <row r="117" spans="1:1">
      <c r="A117" s="37" t="s">
        <v>4172</v>
      </c>
    </row>
    <row r="118" spans="1:1">
      <c r="A118" s="37"/>
    </row>
    <row r="119" spans="1:1">
      <c r="A119" s="37" t="s">
        <v>4173</v>
      </c>
    </row>
    <row r="120" spans="1:1">
      <c r="A120" s="37"/>
    </row>
    <row r="121" spans="1:1">
      <c r="A121" s="37" t="s">
        <v>4174</v>
      </c>
    </row>
    <row r="122" spans="1:1">
      <c r="A122" s="37"/>
    </row>
    <row r="123" spans="1:1">
      <c r="A123" s="37" t="s">
        <v>4175</v>
      </c>
    </row>
    <row r="124" spans="1:1">
      <c r="A124" s="37"/>
    </row>
    <row r="125" spans="1:1">
      <c r="A125" s="37" t="s">
        <v>4176</v>
      </c>
    </row>
    <row r="126" spans="1:1">
      <c r="A126" s="37"/>
    </row>
    <row r="127" spans="1:1">
      <c r="A127" s="37" t="s">
        <v>4177</v>
      </c>
    </row>
    <row r="128" spans="1:1">
      <c r="A128" s="37"/>
    </row>
    <row r="129" spans="1:1">
      <c r="A129" s="37" t="s">
        <v>65</v>
      </c>
    </row>
    <row r="130" spans="1:1">
      <c r="A130" s="37" t="s">
        <v>4178</v>
      </c>
    </row>
    <row r="131" spans="1:1">
      <c r="A131" s="37"/>
    </row>
    <row r="132" spans="1:1">
      <c r="A132" s="37" t="s">
        <v>65</v>
      </c>
    </row>
    <row r="133" spans="1:1">
      <c r="A133" s="37"/>
    </row>
    <row r="134" spans="1:1">
      <c r="A134" s="37" t="s">
        <v>4179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4180</v>
      </c>
    </row>
    <row r="141" spans="1:1">
      <c r="A141" s="37"/>
    </row>
    <row r="142" spans="1:1">
      <c r="A142" s="37" t="s">
        <v>4181</v>
      </c>
    </row>
    <row r="143" spans="1:1">
      <c r="A143" s="37"/>
    </row>
    <row r="144" spans="1:1">
      <c r="A144" s="37" t="s">
        <v>4182</v>
      </c>
    </row>
    <row r="145" spans="1:1">
      <c r="A145" s="37"/>
    </row>
    <row r="146" spans="1:1">
      <c r="A146" s="37" t="s">
        <v>4183</v>
      </c>
    </row>
    <row r="147" spans="1:1">
      <c r="A147" s="37"/>
    </row>
    <row r="148" spans="1:1">
      <c r="A148" s="37" t="s">
        <v>4184</v>
      </c>
    </row>
    <row r="149" spans="1:1">
      <c r="A149" s="37"/>
    </row>
    <row r="150" spans="1:1">
      <c r="A150" s="37" t="s">
        <v>4185</v>
      </c>
    </row>
    <row r="151" spans="1:1">
      <c r="A151" s="37"/>
    </row>
    <row r="152" spans="1:1">
      <c r="A152" s="37" t="s">
        <v>4186</v>
      </c>
    </row>
    <row r="153" spans="1:1">
      <c r="A153" s="37"/>
    </row>
    <row r="154" spans="1:1">
      <c r="A154" s="37" t="s">
        <v>4187</v>
      </c>
    </row>
    <row r="155" spans="1:1">
      <c r="A155" s="37"/>
    </row>
    <row r="156" spans="1:1">
      <c r="A156" s="37" t="s">
        <v>4188</v>
      </c>
    </row>
    <row r="157" spans="1:1">
      <c r="A157" s="37"/>
    </row>
    <row r="158" spans="1:1">
      <c r="A158" s="37" t="s">
        <v>4189</v>
      </c>
    </row>
    <row r="159" spans="1:1">
      <c r="A159" s="37"/>
    </row>
    <row r="160" spans="1:1">
      <c r="A160" s="37" t="s">
        <v>4190</v>
      </c>
    </row>
    <row r="161" spans="1:1">
      <c r="A161" s="37"/>
    </row>
    <row r="162" spans="1:1">
      <c r="A162" s="37" t="s">
        <v>4191</v>
      </c>
    </row>
    <row r="163" spans="1:1">
      <c r="A163" s="37"/>
    </row>
    <row r="164" spans="1:1">
      <c r="A164" s="37" t="s">
        <v>4192</v>
      </c>
    </row>
    <row r="165" spans="1:1">
      <c r="A165" s="37"/>
    </row>
    <row r="166" spans="1:1">
      <c r="A166" s="37" t="s">
        <v>4193</v>
      </c>
    </row>
    <row r="167" spans="1:1">
      <c r="A167" s="37"/>
    </row>
    <row r="168" spans="1:1">
      <c r="A168" s="37" t="s">
        <v>4194</v>
      </c>
    </row>
    <row r="169" spans="1:1">
      <c r="A169" s="37"/>
    </row>
    <row r="170" spans="1:1">
      <c r="A170" s="37" t="s">
        <v>4195</v>
      </c>
    </row>
    <row r="171" spans="1:1">
      <c r="A171" s="37"/>
    </row>
    <row r="172" spans="1:1">
      <c r="A172" s="37" t="s">
        <v>4196</v>
      </c>
    </row>
    <row r="173" spans="1:1">
      <c r="A173" s="37"/>
    </row>
    <row r="174" spans="1:1">
      <c r="A174" s="37" t="s">
        <v>4197</v>
      </c>
    </row>
    <row r="175" spans="1:1">
      <c r="A175" s="37"/>
    </row>
    <row r="176" spans="1:1">
      <c r="A176" s="37" t="s">
        <v>4198</v>
      </c>
    </row>
    <row r="177" spans="1:1">
      <c r="A177" s="37"/>
    </row>
    <row r="178" spans="1:1">
      <c r="A178" s="37" t="s">
        <v>4199</v>
      </c>
    </row>
    <row r="179" spans="1:1">
      <c r="A179" s="37"/>
    </row>
    <row r="180" spans="1:1">
      <c r="A180" s="37" t="s">
        <v>65</v>
      </c>
    </row>
    <row r="181" spans="1:1">
      <c r="A181" s="37" t="s">
        <v>4200</v>
      </c>
    </row>
    <row r="182" spans="1:1">
      <c r="A182" s="37"/>
    </row>
    <row r="183" spans="1:1">
      <c r="A183" s="37" t="s">
        <v>65</v>
      </c>
    </row>
    <row r="184" spans="1:1">
      <c r="A184" s="37" t="s">
        <v>4201</v>
      </c>
    </row>
    <row r="185" spans="1:1">
      <c r="A185" s="37"/>
    </row>
    <row r="186" spans="1:1">
      <c r="A186" s="37" t="s">
        <v>4202</v>
      </c>
    </row>
    <row r="187" spans="1:1">
      <c r="A187" s="37"/>
    </row>
    <row r="188" spans="1:1">
      <c r="A188" s="37" t="s">
        <v>4203</v>
      </c>
    </row>
    <row r="189" spans="1:1">
      <c r="A189" s="37"/>
    </row>
    <row r="190" spans="1:1">
      <c r="A190" s="37" t="s">
        <v>4204</v>
      </c>
    </row>
    <row r="191" spans="1:1">
      <c r="A191" s="37"/>
    </row>
    <row r="192" spans="1:1">
      <c r="A192" s="37" t="s">
        <v>4205</v>
      </c>
    </row>
    <row r="193" spans="1:1">
      <c r="A193" s="37"/>
    </row>
    <row r="194" spans="1:1">
      <c r="A194" s="37" t="s">
        <v>4206</v>
      </c>
    </row>
    <row r="195" spans="1:1">
      <c r="A195" s="37"/>
    </row>
    <row r="196" spans="1:1">
      <c r="A196" s="37" t="s">
        <v>4207</v>
      </c>
    </row>
    <row r="197" spans="1:1">
      <c r="A197" s="37"/>
    </row>
    <row r="198" spans="1:1">
      <c r="A198" s="37" t="s">
        <v>65</v>
      </c>
    </row>
    <row r="199" spans="1:1">
      <c r="A199" s="37"/>
    </row>
    <row r="200" spans="1:1">
      <c r="A200" s="37" t="s">
        <v>4208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 t="s">
        <v>4209</v>
      </c>
    </row>
    <row r="207" spans="1:1">
      <c r="A207" s="37"/>
    </row>
    <row r="208" spans="1:1">
      <c r="A208" s="37" t="s">
        <v>65</v>
      </c>
    </row>
    <row r="209" spans="1:1">
      <c r="A209" s="37" t="s">
        <v>4210</v>
      </c>
    </row>
    <row r="210" spans="1:1">
      <c r="A210" s="37"/>
    </row>
    <row r="211" spans="1:1">
      <c r="A211" s="37" t="s">
        <v>4211</v>
      </c>
    </row>
    <row r="212" spans="1:1">
      <c r="A212" s="37"/>
    </row>
    <row r="213" spans="1:1">
      <c r="A213" s="37" t="s">
        <v>4212</v>
      </c>
    </row>
    <row r="214" spans="1:1">
      <c r="A214" s="37"/>
    </row>
    <row r="215" spans="1:1">
      <c r="A215" s="37" t="s">
        <v>4213</v>
      </c>
    </row>
    <row r="216" spans="1:1">
      <c r="A216" s="37"/>
    </row>
    <row r="217" spans="1:1">
      <c r="A217" s="37" t="s">
        <v>4214</v>
      </c>
    </row>
    <row r="218" spans="1:1">
      <c r="A218" s="37"/>
    </row>
    <row r="219" spans="1:1">
      <c r="A219" s="37" t="s">
        <v>4215</v>
      </c>
    </row>
    <row r="220" spans="1:1">
      <c r="A220" s="37"/>
    </row>
    <row r="221" spans="1:1">
      <c r="A221" s="37" t="s">
        <v>4216</v>
      </c>
    </row>
    <row r="222" spans="1:1">
      <c r="A222" s="37"/>
    </row>
    <row r="223" spans="1:1">
      <c r="A223" s="37" t="s">
        <v>4217</v>
      </c>
    </row>
    <row r="224" spans="1:1">
      <c r="A224" s="37"/>
    </row>
    <row r="225" spans="1:1">
      <c r="A225" s="37" t="s">
        <v>4218</v>
      </c>
    </row>
    <row r="226" spans="1:1">
      <c r="A226" s="37"/>
    </row>
    <row r="227" spans="1:1">
      <c r="A227" s="37" t="s">
        <v>4219</v>
      </c>
    </row>
    <row r="228" spans="1:1">
      <c r="A228" s="37"/>
    </row>
    <row r="229" spans="1:1">
      <c r="A229" s="37" t="s">
        <v>4220</v>
      </c>
    </row>
    <row r="230" spans="1:1">
      <c r="A230" s="37"/>
    </row>
    <row r="231" spans="1:1">
      <c r="A231" s="37" t="s">
        <v>4221</v>
      </c>
    </row>
    <row r="232" spans="1:1">
      <c r="A232" s="37"/>
    </row>
    <row r="233" spans="1:1">
      <c r="A233" s="37" t="s">
        <v>4222</v>
      </c>
    </row>
    <row r="234" spans="1:1">
      <c r="A234" s="37"/>
    </row>
    <row r="235" spans="1:1">
      <c r="A235" s="37" t="s">
        <v>4223</v>
      </c>
    </row>
    <row r="236" spans="1:1">
      <c r="A236" s="37"/>
    </row>
    <row r="237" spans="1:1">
      <c r="A237" s="37" t="s">
        <v>4224</v>
      </c>
    </row>
    <row r="238" spans="1:1">
      <c r="A238" s="37"/>
    </row>
    <row r="239" spans="1:1">
      <c r="A239" s="37" t="s">
        <v>4225</v>
      </c>
    </row>
    <row r="240" spans="1:1">
      <c r="A240" s="37"/>
    </row>
    <row r="241" spans="1:1">
      <c r="A241" s="37" t="s">
        <v>4226</v>
      </c>
    </row>
    <row r="242" spans="1:1">
      <c r="A242" s="37"/>
    </row>
    <row r="243" spans="1:1">
      <c r="A243" s="37" t="s">
        <v>4227</v>
      </c>
    </row>
    <row r="244" spans="1:1">
      <c r="A244" s="37"/>
    </row>
    <row r="245" spans="1:1">
      <c r="A245" s="37" t="s">
        <v>4228</v>
      </c>
    </row>
    <row r="246" spans="1:1">
      <c r="A246" s="37"/>
    </row>
    <row r="247" spans="1:1">
      <c r="A247" s="37" t="s">
        <v>4229</v>
      </c>
    </row>
    <row r="248" spans="1:1">
      <c r="A248" s="37"/>
    </row>
    <row r="249" spans="1:1">
      <c r="A249" s="37" t="s">
        <v>4230</v>
      </c>
    </row>
    <row r="250" spans="1:1">
      <c r="A250" s="37"/>
    </row>
    <row r="251" spans="1:1">
      <c r="A251" s="37" t="s">
        <v>4231</v>
      </c>
    </row>
    <row r="252" spans="1:1">
      <c r="A252" s="37"/>
    </row>
    <row r="253" spans="1:1">
      <c r="A253" s="37" t="s">
        <v>65</v>
      </c>
    </row>
    <row r="254" spans="1:1">
      <c r="A254" s="37" t="s">
        <v>4232</v>
      </c>
    </row>
    <row r="255" spans="1:1">
      <c r="A255" s="37"/>
    </row>
    <row r="256" spans="1:1">
      <c r="A256" s="37" t="s">
        <v>65</v>
      </c>
    </row>
    <row r="257" spans="1:1">
      <c r="A257" s="37" t="s">
        <v>4233</v>
      </c>
    </row>
    <row r="258" spans="1:1">
      <c r="A258" s="37"/>
    </row>
    <row r="259" spans="1:1">
      <c r="A259" s="37" t="s">
        <v>65</v>
      </c>
    </row>
    <row r="260" spans="1:1">
      <c r="A260" s="37" t="s">
        <v>4234</v>
      </c>
    </row>
    <row r="261" spans="1:1">
      <c r="A261" s="37"/>
    </row>
    <row r="262" spans="1:1">
      <c r="A262" s="37" t="s">
        <v>65</v>
      </c>
    </row>
    <row r="263" spans="1:1">
      <c r="A263" s="37" t="s">
        <v>4235</v>
      </c>
    </row>
    <row r="264" spans="1:1">
      <c r="A264" s="37"/>
    </row>
    <row r="265" spans="1:1">
      <c r="A265" s="37"/>
    </row>
    <row r="266" spans="1:1">
      <c r="A266" s="37" t="s">
        <v>4236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4237</v>
      </c>
    </row>
    <row r="273" spans="1:1">
      <c r="A273" s="37"/>
    </row>
    <row r="274" spans="1:1">
      <c r="A274" s="37" t="s">
        <v>4238</v>
      </c>
    </row>
    <row r="275" spans="1:1">
      <c r="A275" s="37"/>
    </row>
    <row r="276" spans="1:1">
      <c r="A276" s="37" t="s">
        <v>4239</v>
      </c>
    </row>
    <row r="277" spans="1:1">
      <c r="A277" s="37"/>
    </row>
    <row r="278" spans="1:1">
      <c r="A278" s="37" t="s">
        <v>4240</v>
      </c>
    </row>
    <row r="279" spans="1:1">
      <c r="A279" s="37"/>
    </row>
    <row r="280" spans="1:1">
      <c r="A280" s="37" t="s">
        <v>4241</v>
      </c>
    </row>
    <row r="281" spans="1:1">
      <c r="A281" s="37"/>
    </row>
    <row r="282" spans="1:1">
      <c r="A282" s="37" t="s">
        <v>4242</v>
      </c>
    </row>
    <row r="283" spans="1:1">
      <c r="A283" s="37"/>
    </row>
    <row r="284" spans="1:1">
      <c r="A284" s="37" t="s">
        <v>4243</v>
      </c>
    </row>
    <row r="285" spans="1:1">
      <c r="A285" s="37"/>
    </row>
    <row r="286" spans="1:1">
      <c r="A286" s="37" t="s">
        <v>4244</v>
      </c>
    </row>
    <row r="287" spans="1:1">
      <c r="A287" s="37"/>
    </row>
    <row r="288" spans="1:1">
      <c r="A288" s="37" t="s">
        <v>4245</v>
      </c>
    </row>
    <row r="289" spans="1:1">
      <c r="A289" s="37"/>
    </row>
    <row r="290" spans="1:1">
      <c r="A290" s="37" t="s">
        <v>4246</v>
      </c>
    </row>
    <row r="291" spans="1:1">
      <c r="A291" s="37"/>
    </row>
    <row r="292" spans="1:1">
      <c r="A292" s="37" t="s">
        <v>4247</v>
      </c>
    </row>
    <row r="293" spans="1:1">
      <c r="A293" s="37"/>
    </row>
    <row r="294" spans="1:1">
      <c r="A294" s="37" t="s">
        <v>4248</v>
      </c>
    </row>
    <row r="295" spans="1:1">
      <c r="A295" s="37"/>
    </row>
    <row r="296" spans="1:1">
      <c r="A296" s="37" t="s">
        <v>4249</v>
      </c>
    </row>
    <row r="297" spans="1:1">
      <c r="A297" s="37"/>
    </row>
    <row r="298" spans="1:1">
      <c r="A298" s="37" t="s">
        <v>4250</v>
      </c>
    </row>
    <row r="299" spans="1:1">
      <c r="A299" s="37"/>
    </row>
    <row r="300" spans="1:1">
      <c r="A300" s="37" t="s">
        <v>4251</v>
      </c>
    </row>
    <row r="301" spans="1:1">
      <c r="A301" s="37"/>
    </row>
    <row r="302" spans="1:1">
      <c r="A302" s="37" t="s">
        <v>4252</v>
      </c>
    </row>
    <row r="303" spans="1:1">
      <c r="A303" s="37"/>
    </row>
    <row r="304" spans="1:1">
      <c r="A304" s="37" t="s">
        <v>4253</v>
      </c>
    </row>
    <row r="305" spans="1:1">
      <c r="A305" s="37"/>
    </row>
    <row r="306" spans="1:1">
      <c r="A306" s="37" t="s">
        <v>4254</v>
      </c>
    </row>
    <row r="307" spans="1:1">
      <c r="A307" s="37"/>
    </row>
    <row r="308" spans="1:1">
      <c r="A308" s="37" t="s">
        <v>4255</v>
      </c>
    </row>
    <row r="309" spans="1:1">
      <c r="A309" s="37"/>
    </row>
    <row r="310" spans="1:1">
      <c r="A310" s="37" t="s">
        <v>4256</v>
      </c>
    </row>
    <row r="311" spans="1:1">
      <c r="A311" s="37"/>
    </row>
    <row r="312" spans="1:1">
      <c r="A312" s="37" t="s">
        <v>4257</v>
      </c>
    </row>
    <row r="313" spans="1:1">
      <c r="A313" s="37"/>
    </row>
    <row r="314" spans="1:1">
      <c r="A314" s="37" t="s">
        <v>4258</v>
      </c>
    </row>
    <row r="315" spans="1:1">
      <c r="A315" s="37"/>
    </row>
    <row r="316" spans="1:1">
      <c r="A316" s="37" t="s">
        <v>4259</v>
      </c>
    </row>
    <row r="317" spans="1:1">
      <c r="A317" s="37"/>
    </row>
    <row r="318" spans="1:1">
      <c r="A318" s="37" t="s">
        <v>4260</v>
      </c>
    </row>
    <row r="319" spans="1:1">
      <c r="A319" s="37"/>
    </row>
    <row r="320" spans="1:1">
      <c r="A320" s="37" t="s">
        <v>4261</v>
      </c>
    </row>
    <row r="321" spans="1:1">
      <c r="A321" s="37"/>
    </row>
    <row r="322" spans="1:1">
      <c r="A322" s="37" t="s">
        <v>65</v>
      </c>
    </row>
    <row r="323" spans="1:1">
      <c r="A323" s="37" t="s">
        <v>4262</v>
      </c>
    </row>
    <row r="324" spans="1:1">
      <c r="A324" s="37"/>
    </row>
    <row r="325" spans="1:1">
      <c r="A325" s="37" t="s">
        <v>65</v>
      </c>
    </row>
    <row r="326" spans="1:1">
      <c r="A326" s="37" t="s">
        <v>4263</v>
      </c>
    </row>
    <row r="327" spans="1:1">
      <c r="A327" s="37"/>
    </row>
    <row r="328" spans="1:1">
      <c r="A328" s="37" t="s">
        <v>4264</v>
      </c>
    </row>
    <row r="329" spans="1:1">
      <c r="A329" s="37"/>
    </row>
    <row r="330" spans="1:1">
      <c r="A330" s="37" t="s">
        <v>65</v>
      </c>
    </row>
    <row r="331" spans="1:1">
      <c r="A331" s="37"/>
    </row>
    <row r="332" spans="1:1">
      <c r="A332" s="37" t="s">
        <v>4265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 t="s">
        <v>4266</v>
      </c>
    </row>
    <row r="339" spans="1:1">
      <c r="A339" s="37"/>
    </row>
    <row r="340" spans="1:1">
      <c r="A340" s="37" t="s">
        <v>65</v>
      </c>
    </row>
    <row r="341" spans="1:1">
      <c r="A341" s="37" t="s">
        <v>4267</v>
      </c>
    </row>
    <row r="342" spans="1:1">
      <c r="A342" s="37"/>
    </row>
    <row r="343" spans="1:1">
      <c r="A343" s="37" t="s">
        <v>65</v>
      </c>
    </row>
    <row r="344" spans="1:1">
      <c r="A344" s="37" t="s">
        <v>4268</v>
      </c>
    </row>
    <row r="345" spans="1:1">
      <c r="A345" s="37"/>
    </row>
    <row r="346" spans="1:1">
      <c r="A346" s="37" t="s">
        <v>65</v>
      </c>
    </row>
    <row r="347" spans="1:1">
      <c r="A347" s="37" t="s">
        <v>4269</v>
      </c>
    </row>
    <row r="348" spans="1:1">
      <c r="A348" s="37"/>
    </row>
    <row r="349" spans="1:1">
      <c r="A349" s="37" t="s">
        <v>4270</v>
      </c>
    </row>
    <row r="350" spans="1:1">
      <c r="A350" s="37"/>
    </row>
    <row r="351" spans="1:1">
      <c r="A351" s="37" t="s">
        <v>65</v>
      </c>
    </row>
    <row r="352" spans="1:1">
      <c r="A352" s="37" t="s">
        <v>4271</v>
      </c>
    </row>
    <row r="353" spans="1:1">
      <c r="A353" s="37"/>
    </row>
    <row r="354" spans="1:1">
      <c r="A354" s="37" t="s">
        <v>65</v>
      </c>
    </row>
    <row r="355" spans="1:1">
      <c r="A355" s="37" t="s">
        <v>4272</v>
      </c>
    </row>
    <row r="356" spans="1:1">
      <c r="A356" s="37"/>
    </row>
    <row r="357" spans="1:1">
      <c r="A357" s="37" t="s">
        <v>65</v>
      </c>
    </row>
    <row r="358" spans="1:1">
      <c r="A358" s="37" t="s">
        <v>4273</v>
      </c>
    </row>
    <row r="359" spans="1:1">
      <c r="A359" s="37"/>
    </row>
    <row r="360" spans="1:1">
      <c r="A360" s="37" t="s">
        <v>65</v>
      </c>
    </row>
    <row r="361" spans="1:1">
      <c r="A361" s="37" t="s">
        <v>4274</v>
      </c>
    </row>
    <row r="362" spans="1:1">
      <c r="A362" s="37"/>
    </row>
    <row r="363" spans="1:1">
      <c r="A363" s="37" t="s">
        <v>65</v>
      </c>
    </row>
    <row r="364" spans="1:1">
      <c r="A364" s="37" t="s">
        <v>4275</v>
      </c>
    </row>
    <row r="365" spans="1:1">
      <c r="A365" s="37"/>
    </row>
    <row r="366" spans="1:1">
      <c r="A366" s="37" t="s">
        <v>65</v>
      </c>
    </row>
    <row r="367" spans="1:1">
      <c r="A367" s="37" t="s">
        <v>4276</v>
      </c>
    </row>
    <row r="368" spans="1:1">
      <c r="A368" s="37"/>
    </row>
    <row r="369" spans="1:1">
      <c r="A369" s="37" t="s">
        <v>4277</v>
      </c>
    </row>
    <row r="370" spans="1:1">
      <c r="A370" s="37"/>
    </row>
    <row r="371" spans="1:1">
      <c r="A371" s="37" t="s">
        <v>65</v>
      </c>
    </row>
    <row r="372" spans="1:1">
      <c r="A372" s="37" t="s">
        <v>4278</v>
      </c>
    </row>
    <row r="373" spans="1:1">
      <c r="A373" s="37"/>
    </row>
    <row r="374" spans="1:1">
      <c r="A374" s="37" t="s">
        <v>65</v>
      </c>
    </row>
    <row r="375" spans="1:1">
      <c r="A375" s="37" t="s">
        <v>4279</v>
      </c>
    </row>
    <row r="376" spans="1:1">
      <c r="A376" s="37"/>
    </row>
    <row r="377" spans="1:1">
      <c r="A377" s="37" t="s">
        <v>65</v>
      </c>
    </row>
    <row r="378" spans="1:1">
      <c r="A378" s="37" t="s">
        <v>4280</v>
      </c>
    </row>
    <row r="379" spans="1:1">
      <c r="A379" s="37"/>
    </row>
    <row r="380" spans="1:1">
      <c r="A380" s="37" t="s">
        <v>65</v>
      </c>
    </row>
    <row r="381" spans="1:1">
      <c r="A381" s="37" t="s">
        <v>4281</v>
      </c>
    </row>
    <row r="382" spans="1:1">
      <c r="A382" s="37"/>
    </row>
    <row r="383" spans="1:1">
      <c r="A383" s="37" t="s">
        <v>4282</v>
      </c>
    </row>
    <row r="384" spans="1:1">
      <c r="A384" s="37"/>
    </row>
    <row r="385" spans="1:1">
      <c r="A385" s="37" t="s">
        <v>4283</v>
      </c>
    </row>
    <row r="386" spans="1:1">
      <c r="A386" s="37"/>
    </row>
    <row r="387" spans="1:1">
      <c r="A387" s="37" t="s">
        <v>4284</v>
      </c>
    </row>
    <row r="388" spans="1:1">
      <c r="A388" s="37"/>
    </row>
    <row r="389" spans="1:1">
      <c r="A389" s="37" t="s">
        <v>4285</v>
      </c>
    </row>
    <row r="390" spans="1:1">
      <c r="A390" s="37"/>
    </row>
    <row r="391" spans="1:1">
      <c r="A391" s="37" t="s">
        <v>65</v>
      </c>
    </row>
    <row r="392" spans="1:1">
      <c r="A392" s="37" t="s">
        <v>4286</v>
      </c>
    </row>
    <row r="393" spans="1:1">
      <c r="A393" s="37"/>
    </row>
    <row r="394" spans="1:1">
      <c r="A394" s="37" t="s">
        <v>65</v>
      </c>
    </row>
    <row r="395" spans="1:1">
      <c r="A395" s="37" t="s">
        <v>4287</v>
      </c>
    </row>
    <row r="396" spans="1:1">
      <c r="A396" s="37"/>
    </row>
    <row r="397" spans="1:1">
      <c r="A397" s="37"/>
    </row>
    <row r="398" spans="1:1">
      <c r="A398" s="37" t="s">
        <v>4288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65</v>
      </c>
    </row>
    <row r="405" spans="1:1">
      <c r="A405" s="37" t="s">
        <v>4289</v>
      </c>
    </row>
    <row r="406" spans="1:1">
      <c r="A406" s="37"/>
    </row>
    <row r="407" spans="1:1">
      <c r="A407" s="37" t="s">
        <v>65</v>
      </c>
    </row>
    <row r="408" spans="1:1">
      <c r="A408" s="37" t="s">
        <v>4290</v>
      </c>
    </row>
    <row r="409" spans="1:1">
      <c r="A409" s="37"/>
    </row>
    <row r="410" spans="1:1">
      <c r="A410" s="37" t="s">
        <v>4291</v>
      </c>
    </row>
    <row r="411" spans="1:1">
      <c r="A411" s="37"/>
    </row>
    <row r="412" spans="1:1">
      <c r="A412" s="37" t="s">
        <v>4292</v>
      </c>
    </row>
    <row r="413" spans="1:1">
      <c r="A413" s="37"/>
    </row>
    <row r="414" spans="1:1">
      <c r="A414" s="37" t="s">
        <v>4293</v>
      </c>
    </row>
    <row r="415" spans="1:1">
      <c r="A415" s="37"/>
    </row>
    <row r="416" spans="1:1">
      <c r="A416" s="37" t="s">
        <v>4294</v>
      </c>
    </row>
    <row r="417" spans="1:1">
      <c r="A417" s="37"/>
    </row>
    <row r="418" spans="1:1">
      <c r="A418" s="37" t="s">
        <v>4295</v>
      </c>
    </row>
    <row r="419" spans="1:1">
      <c r="A419" s="37"/>
    </row>
    <row r="420" spans="1:1">
      <c r="A420" s="37" t="s">
        <v>4296</v>
      </c>
    </row>
    <row r="421" spans="1:1">
      <c r="A421" s="37"/>
    </row>
    <row r="422" spans="1:1">
      <c r="A422" s="37" t="s">
        <v>4297</v>
      </c>
    </row>
    <row r="423" spans="1:1">
      <c r="A423" s="37"/>
    </row>
    <row r="424" spans="1:1">
      <c r="A424" s="37" t="s">
        <v>4298</v>
      </c>
    </row>
    <row r="425" spans="1:1">
      <c r="A425" s="37"/>
    </row>
    <row r="426" spans="1:1">
      <c r="A426" s="37" t="s">
        <v>4299</v>
      </c>
    </row>
    <row r="427" spans="1:1">
      <c r="A427" s="37"/>
    </row>
    <row r="428" spans="1:1">
      <c r="A428" s="37" t="s">
        <v>4300</v>
      </c>
    </row>
    <row r="429" spans="1:1">
      <c r="A429" s="37"/>
    </row>
    <row r="430" spans="1:1">
      <c r="A430" s="37" t="s">
        <v>4301</v>
      </c>
    </row>
    <row r="431" spans="1:1">
      <c r="A431" s="37"/>
    </row>
    <row r="432" spans="1:1">
      <c r="A432" s="37" t="s">
        <v>4302</v>
      </c>
    </row>
    <row r="433" spans="1:1">
      <c r="A433" s="37"/>
    </row>
    <row r="434" spans="1:1">
      <c r="A434" s="37" t="s">
        <v>4303</v>
      </c>
    </row>
    <row r="435" spans="1:1">
      <c r="A435" s="37"/>
    </row>
    <row r="436" spans="1:1">
      <c r="A436" s="37" t="s">
        <v>4304</v>
      </c>
    </row>
    <row r="437" spans="1:1">
      <c r="A437" s="37"/>
    </row>
    <row r="438" spans="1:1">
      <c r="A438" s="37" t="s">
        <v>4305</v>
      </c>
    </row>
    <row r="439" spans="1:1">
      <c r="A439" s="37"/>
    </row>
    <row r="440" spans="1:1">
      <c r="A440" s="37" t="s">
        <v>4306</v>
      </c>
    </row>
    <row r="441" spans="1:1">
      <c r="A441" s="37"/>
    </row>
    <row r="442" spans="1:1">
      <c r="A442" s="37" t="s">
        <v>4307</v>
      </c>
    </row>
    <row r="443" spans="1:1">
      <c r="A443" s="37"/>
    </row>
    <row r="444" spans="1:1">
      <c r="A444" s="37" t="s">
        <v>4308</v>
      </c>
    </row>
    <row r="445" spans="1:1">
      <c r="A445" s="37"/>
    </row>
    <row r="446" spans="1:1">
      <c r="A446" s="37" t="s">
        <v>4309</v>
      </c>
    </row>
    <row r="447" spans="1:1">
      <c r="A447" s="37"/>
    </row>
    <row r="448" spans="1:1">
      <c r="A448" s="37" t="s">
        <v>4310</v>
      </c>
    </row>
    <row r="449" spans="1:1">
      <c r="A449" s="37"/>
    </row>
    <row r="450" spans="1:1">
      <c r="A450" s="37" t="s">
        <v>4311</v>
      </c>
    </row>
    <row r="451" spans="1:1">
      <c r="A451" s="37"/>
    </row>
    <row r="452" spans="1:1">
      <c r="A452" s="37" t="s">
        <v>4312</v>
      </c>
    </row>
    <row r="453" spans="1:1">
      <c r="A453" s="37"/>
    </row>
    <row r="454" spans="1:1">
      <c r="A454" s="37" t="s">
        <v>4313</v>
      </c>
    </row>
    <row r="455" spans="1:1">
      <c r="A455" s="37"/>
    </row>
    <row r="456" spans="1:1">
      <c r="A456" s="37" t="s">
        <v>4314</v>
      </c>
    </row>
    <row r="457" spans="1:1">
      <c r="A457" s="37"/>
    </row>
    <row r="458" spans="1:1">
      <c r="A458" s="37" t="s">
        <v>4315</v>
      </c>
    </row>
    <row r="459" spans="1:1">
      <c r="A459" s="37"/>
    </row>
    <row r="460" spans="1:1">
      <c r="A460" s="37" t="s">
        <v>4316</v>
      </c>
    </row>
    <row r="461" spans="1:1">
      <c r="A461" s="37"/>
    </row>
    <row r="462" spans="1:1">
      <c r="A462" s="37" t="s">
        <v>4317</v>
      </c>
    </row>
    <row r="463" spans="1:1">
      <c r="A463" s="37"/>
    </row>
    <row r="464" spans="1:1">
      <c r="A464" s="37" t="s">
        <v>4318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4319</v>
      </c>
    </row>
    <row r="472" spans="1:1">
      <c r="A472" s="37"/>
    </row>
    <row r="473" spans="1:1">
      <c r="A473" s="37" t="s">
        <v>4320</v>
      </c>
    </row>
    <row r="474" spans="1:1">
      <c r="A474" s="37"/>
    </row>
    <row r="475" spans="1:1">
      <c r="A475" s="37" t="s">
        <v>65</v>
      </c>
    </row>
    <row r="476" spans="1:1">
      <c r="A476" s="37" t="s">
        <v>4321</v>
      </c>
    </row>
    <row r="477" spans="1:1">
      <c r="A477" s="37"/>
    </row>
    <row r="478" spans="1:1">
      <c r="A478" s="37" t="s">
        <v>65</v>
      </c>
    </row>
    <row r="479" spans="1:1">
      <c r="A479" s="37" t="s">
        <v>4322</v>
      </c>
    </row>
    <row r="480" spans="1:1">
      <c r="A480" s="37"/>
    </row>
    <row r="481" spans="1:1">
      <c r="A481" s="37" t="s">
        <v>65</v>
      </c>
    </row>
    <row r="482" spans="1:1">
      <c r="A482" s="37" t="s">
        <v>4323</v>
      </c>
    </row>
    <row r="483" spans="1:1">
      <c r="A483" s="37"/>
    </row>
    <row r="484" spans="1:1">
      <c r="A484" s="37" t="s">
        <v>65</v>
      </c>
    </row>
    <row r="485" spans="1:1">
      <c r="A485" s="37" t="s">
        <v>4324</v>
      </c>
    </row>
    <row r="486" spans="1:1">
      <c r="A486" s="37"/>
    </row>
    <row r="487" spans="1:1">
      <c r="A487" s="37" t="s">
        <v>4325</v>
      </c>
    </row>
    <row r="488" spans="1:1">
      <c r="A488" s="37"/>
    </row>
    <row r="489" spans="1:1">
      <c r="A489" s="37" t="s">
        <v>65</v>
      </c>
    </row>
    <row r="490" spans="1:1">
      <c r="A490" s="37" t="s">
        <v>4326</v>
      </c>
    </row>
    <row r="491" spans="1:1">
      <c r="A491" s="37"/>
    </row>
    <row r="492" spans="1:1">
      <c r="A492" s="37" t="s">
        <v>65</v>
      </c>
    </row>
    <row r="493" spans="1:1">
      <c r="A493" s="37" t="s">
        <v>4327</v>
      </c>
    </row>
    <row r="494" spans="1:1">
      <c r="A494" s="37"/>
    </row>
    <row r="495" spans="1:1">
      <c r="A495" s="37" t="s">
        <v>4328</v>
      </c>
    </row>
    <row r="496" spans="1:1">
      <c r="A496" s="37"/>
    </row>
    <row r="497" spans="1:1">
      <c r="A497" s="37" t="s">
        <v>4329</v>
      </c>
    </row>
    <row r="498" spans="1:1">
      <c r="A498" s="37"/>
    </row>
    <row r="499" spans="1:1">
      <c r="A499" s="37" t="s">
        <v>4330</v>
      </c>
    </row>
    <row r="500" spans="1:1">
      <c r="A500" s="37"/>
    </row>
    <row r="501" spans="1:1">
      <c r="A501" s="37" t="s">
        <v>4331</v>
      </c>
    </row>
    <row r="502" spans="1:1">
      <c r="A502" s="37"/>
    </row>
    <row r="503" spans="1:1">
      <c r="A503" s="37" t="s">
        <v>4332</v>
      </c>
    </row>
    <row r="504" spans="1:1">
      <c r="A504" s="37"/>
    </row>
    <row r="505" spans="1:1">
      <c r="A505" s="37" t="s">
        <v>4333</v>
      </c>
    </row>
    <row r="506" spans="1:1">
      <c r="A506" s="37"/>
    </row>
    <row r="507" spans="1:1">
      <c r="A507" s="37" t="s">
        <v>4334</v>
      </c>
    </row>
    <row r="508" spans="1:1">
      <c r="A508" s="37"/>
    </row>
    <row r="509" spans="1:1">
      <c r="A509" s="37" t="s">
        <v>4335</v>
      </c>
    </row>
    <row r="510" spans="1:1">
      <c r="A510" s="37"/>
    </row>
    <row r="511" spans="1:1">
      <c r="A511" s="37" t="s">
        <v>4336</v>
      </c>
    </row>
    <row r="512" spans="1:1">
      <c r="A512" s="37"/>
    </row>
    <row r="513" spans="1:1">
      <c r="A513" s="37" t="s">
        <v>4337</v>
      </c>
    </row>
    <row r="514" spans="1:1">
      <c r="A514" s="37"/>
    </row>
    <row r="515" spans="1:1">
      <c r="A515" s="37" t="s">
        <v>4338</v>
      </c>
    </row>
    <row r="516" spans="1:1">
      <c r="A516" s="37"/>
    </row>
    <row r="517" spans="1:1">
      <c r="A517" s="37" t="s">
        <v>4339</v>
      </c>
    </row>
    <row r="518" spans="1:1">
      <c r="A518" s="37"/>
    </row>
    <row r="519" spans="1:1">
      <c r="A519" s="37" t="s">
        <v>4340</v>
      </c>
    </row>
    <row r="520" spans="1:1">
      <c r="A520" s="37"/>
    </row>
    <row r="521" spans="1:1">
      <c r="A521" s="37" t="s">
        <v>4341</v>
      </c>
    </row>
    <row r="522" spans="1:1">
      <c r="A522" s="37"/>
    </row>
    <row r="523" spans="1:1">
      <c r="A523" s="37" t="s">
        <v>4342</v>
      </c>
    </row>
    <row r="524" spans="1:1">
      <c r="A524" s="37"/>
    </row>
    <row r="525" spans="1:1">
      <c r="A525" s="37" t="s">
        <v>4343</v>
      </c>
    </row>
    <row r="526" spans="1:1">
      <c r="A526" s="37"/>
    </row>
    <row r="527" spans="1:1">
      <c r="A527" s="37" t="s">
        <v>65</v>
      </c>
    </row>
    <row r="528" spans="1:1">
      <c r="A528" s="37" t="s">
        <v>4344</v>
      </c>
    </row>
    <row r="529" spans="1:1">
      <c r="A529" s="37"/>
    </row>
    <row r="530" spans="1:1">
      <c r="A530" s="37" t="s">
        <v>4345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/>
    </row>
    <row r="537" spans="1:1">
      <c r="A537" s="37" t="s">
        <v>65</v>
      </c>
    </row>
    <row r="538" spans="1:1">
      <c r="A538" s="37" t="s">
        <v>4346</v>
      </c>
    </row>
    <row r="539" spans="1:1">
      <c r="A539" s="37"/>
    </row>
    <row r="540" spans="1:1">
      <c r="A540" s="37" t="s">
        <v>4347</v>
      </c>
    </row>
    <row r="541" spans="1:1">
      <c r="A541" s="37"/>
    </row>
    <row r="542" spans="1:1">
      <c r="A542" s="37" t="s">
        <v>4348</v>
      </c>
    </row>
    <row r="543" spans="1:1">
      <c r="A543" s="37"/>
    </row>
    <row r="544" spans="1:1">
      <c r="A544" s="37" t="s">
        <v>4349</v>
      </c>
    </row>
    <row r="545" spans="1:1">
      <c r="A545" s="37"/>
    </row>
    <row r="546" spans="1:1">
      <c r="A546" s="37" t="s">
        <v>4350</v>
      </c>
    </row>
    <row r="547" spans="1:1">
      <c r="A547" s="37"/>
    </row>
    <row r="548" spans="1:1">
      <c r="A548" s="37" t="s">
        <v>4351</v>
      </c>
    </row>
    <row r="549" spans="1:1">
      <c r="A549" s="37"/>
    </row>
    <row r="550" spans="1:1">
      <c r="A550" s="37" t="s">
        <v>4352</v>
      </c>
    </row>
    <row r="551" spans="1:1">
      <c r="A551" s="37"/>
    </row>
    <row r="552" spans="1:1">
      <c r="A552" s="37" t="s">
        <v>65</v>
      </c>
    </row>
    <row r="553" spans="1:1">
      <c r="A553" s="37" t="s">
        <v>4353</v>
      </c>
    </row>
    <row r="554" spans="1:1">
      <c r="A554" s="37"/>
    </row>
    <row r="555" spans="1:1">
      <c r="A555" s="37" t="s">
        <v>65</v>
      </c>
    </row>
    <row r="556" spans="1:1">
      <c r="A556" s="37" t="s">
        <v>4354</v>
      </c>
    </row>
    <row r="557" spans="1:1">
      <c r="A557" s="37"/>
    </row>
    <row r="558" spans="1:1">
      <c r="A558" s="37" t="s">
        <v>4355</v>
      </c>
    </row>
    <row r="559" spans="1:1">
      <c r="A559" s="37"/>
    </row>
    <row r="560" spans="1:1">
      <c r="A560" s="37" t="s">
        <v>4356</v>
      </c>
    </row>
    <row r="561" spans="1:1">
      <c r="A561" s="37"/>
    </row>
    <row r="562" spans="1:1">
      <c r="A562" s="37" t="s">
        <v>4357</v>
      </c>
    </row>
    <row r="563" spans="1:1">
      <c r="A563" s="37"/>
    </row>
    <row r="564" spans="1:1">
      <c r="A564" s="37" t="s">
        <v>65</v>
      </c>
    </row>
    <row r="565" spans="1:1">
      <c r="A565" s="37" t="s">
        <v>4358</v>
      </c>
    </row>
    <row r="566" spans="1:1">
      <c r="A566" s="37"/>
    </row>
    <row r="567" spans="1:1">
      <c r="A567" s="37" t="s">
        <v>65</v>
      </c>
    </row>
    <row r="568" spans="1:1">
      <c r="A568" s="37" t="s">
        <v>4359</v>
      </c>
    </row>
    <row r="569" spans="1:1">
      <c r="A569" s="37"/>
    </row>
    <row r="570" spans="1:1">
      <c r="A570" s="37" t="s">
        <v>4360</v>
      </c>
    </row>
    <row r="571" spans="1:1">
      <c r="A571" s="37"/>
    </row>
    <row r="572" spans="1:1">
      <c r="A572" s="37" t="s">
        <v>4361</v>
      </c>
    </row>
    <row r="573" spans="1:1">
      <c r="A573" s="37"/>
    </row>
    <row r="574" spans="1:1">
      <c r="A574" s="37" t="s">
        <v>4362</v>
      </c>
    </row>
    <row r="575" spans="1:1">
      <c r="A575" s="37"/>
    </row>
    <row r="576" spans="1:1">
      <c r="A576" s="37" t="s">
        <v>4363</v>
      </c>
    </row>
    <row r="577" spans="1:1">
      <c r="A577" s="37"/>
    </row>
    <row r="578" spans="1:1">
      <c r="A578" s="37" t="s">
        <v>4364</v>
      </c>
    </row>
    <row r="579" spans="1:1">
      <c r="A579" s="37"/>
    </row>
    <row r="580" spans="1:1">
      <c r="A580" s="37" t="s">
        <v>4365</v>
      </c>
    </row>
    <row r="581" spans="1:1">
      <c r="A581" s="37"/>
    </row>
    <row r="582" spans="1:1">
      <c r="A582" s="37" t="s">
        <v>4366</v>
      </c>
    </row>
    <row r="583" spans="1:1">
      <c r="A583" s="37"/>
    </row>
    <row r="584" spans="1:1">
      <c r="A584" s="37" t="s">
        <v>65</v>
      </c>
    </row>
    <row r="585" spans="1:1">
      <c r="A585" s="37" t="s">
        <v>4367</v>
      </c>
    </row>
    <row r="586" spans="1:1">
      <c r="A586" s="37"/>
    </row>
    <row r="587" spans="1:1">
      <c r="A587" s="37" t="s">
        <v>65</v>
      </c>
    </row>
    <row r="588" spans="1:1">
      <c r="A588" s="37" t="s">
        <v>326</v>
      </c>
    </row>
    <row r="589" spans="1:1">
      <c r="A589" s="37" t="s">
        <v>4368</v>
      </c>
    </row>
    <row r="590" spans="1:1">
      <c r="A590" s="37"/>
    </row>
    <row r="591" spans="1:1">
      <c r="A591" s="37" t="s">
        <v>65</v>
      </c>
    </row>
    <row r="592" spans="1:1">
      <c r="A592" s="37" t="s">
        <v>65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E602-02DB-44F7-B255-7D0085842176}">
  <dimension ref="A1:A623"/>
  <sheetViews>
    <sheetView workbookViewId="0">
      <selection activeCell="S11" sqref="S11"/>
    </sheetView>
  </sheetViews>
  <sheetFormatPr defaultRowHeight="14.4"/>
  <sheetData>
    <row r="1" spans="1:1">
      <c r="A1" s="37"/>
    </row>
    <row r="2" spans="1:1">
      <c r="A2" s="37" t="s">
        <v>3884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3885</v>
      </c>
    </row>
    <row r="9" spans="1:1">
      <c r="A9" s="37"/>
    </row>
    <row r="10" spans="1:1">
      <c r="A10" s="37" t="s">
        <v>65</v>
      </c>
    </row>
    <row r="11" spans="1:1">
      <c r="A11" s="37" t="s">
        <v>3886</v>
      </c>
    </row>
    <row r="12" spans="1:1">
      <c r="A12" s="37"/>
    </row>
    <row r="13" spans="1:1">
      <c r="A13" s="37" t="s">
        <v>65</v>
      </c>
    </row>
    <row r="14" spans="1:1">
      <c r="A14" s="37" t="s">
        <v>3887</v>
      </c>
    </row>
    <row r="15" spans="1:1">
      <c r="A15" s="37"/>
    </row>
    <row r="16" spans="1:1">
      <c r="A16" s="37" t="s">
        <v>3888</v>
      </c>
    </row>
    <row r="17" spans="1:1">
      <c r="A17" s="37"/>
    </row>
    <row r="18" spans="1:1">
      <c r="A18" s="37" t="s">
        <v>65</v>
      </c>
    </row>
    <row r="19" spans="1:1">
      <c r="A19" s="37" t="s">
        <v>3889</v>
      </c>
    </row>
    <row r="20" spans="1:1">
      <c r="A20" s="37"/>
    </row>
    <row r="21" spans="1:1">
      <c r="A21" s="37" t="s">
        <v>65</v>
      </c>
    </row>
    <row r="22" spans="1:1">
      <c r="A22" s="37" t="s">
        <v>3890</v>
      </c>
    </row>
    <row r="23" spans="1:1">
      <c r="A23" s="37"/>
    </row>
    <row r="24" spans="1:1">
      <c r="A24" s="37" t="s">
        <v>3891</v>
      </c>
    </row>
    <row r="25" spans="1:1">
      <c r="A25" s="37"/>
    </row>
    <row r="26" spans="1:1">
      <c r="A26" s="37" t="s">
        <v>3892</v>
      </c>
    </row>
    <row r="27" spans="1:1">
      <c r="A27" s="37"/>
    </row>
    <row r="28" spans="1:1">
      <c r="A28" s="37" t="s">
        <v>3893</v>
      </c>
    </row>
    <row r="29" spans="1:1">
      <c r="A29" s="37"/>
    </row>
    <row r="30" spans="1:1">
      <c r="A30" s="37" t="s">
        <v>65</v>
      </c>
    </row>
    <row r="31" spans="1:1">
      <c r="A31" s="37" t="s">
        <v>3894</v>
      </c>
    </row>
    <row r="32" spans="1:1">
      <c r="A32" s="37"/>
    </row>
    <row r="33" spans="1:1">
      <c r="A33" s="37" t="s">
        <v>65</v>
      </c>
    </row>
    <row r="34" spans="1:1">
      <c r="A34" s="37" t="s">
        <v>3895</v>
      </c>
    </row>
    <row r="35" spans="1:1">
      <c r="A35" s="37"/>
    </row>
    <row r="36" spans="1:1">
      <c r="A36" s="37" t="s">
        <v>3896</v>
      </c>
    </row>
    <row r="37" spans="1:1">
      <c r="A37" s="37"/>
    </row>
    <row r="38" spans="1:1">
      <c r="A38" s="37" t="s">
        <v>3897</v>
      </c>
    </row>
    <row r="39" spans="1:1">
      <c r="A39" s="37"/>
    </row>
    <row r="40" spans="1:1">
      <c r="A40" s="37" t="s">
        <v>3898</v>
      </c>
    </row>
    <row r="41" spans="1:1">
      <c r="A41" s="37"/>
    </row>
    <row r="42" spans="1:1">
      <c r="A42" s="37" t="s">
        <v>3899</v>
      </c>
    </row>
    <row r="43" spans="1:1">
      <c r="A43" s="37"/>
    </row>
    <row r="44" spans="1:1">
      <c r="A44" s="37" t="s">
        <v>65</v>
      </c>
    </row>
    <row r="45" spans="1:1">
      <c r="A45" s="37" t="s">
        <v>3900</v>
      </c>
    </row>
    <row r="46" spans="1:1">
      <c r="A46" s="37"/>
    </row>
    <row r="47" spans="1:1">
      <c r="A47" s="37" t="s">
        <v>65</v>
      </c>
    </row>
    <row r="48" spans="1:1">
      <c r="A48" s="37" t="s">
        <v>3901</v>
      </c>
    </row>
    <row r="49" spans="1:1">
      <c r="A49" s="37"/>
    </row>
    <row r="50" spans="1:1">
      <c r="A50" s="37" t="s">
        <v>3902</v>
      </c>
    </row>
    <row r="51" spans="1:1">
      <c r="A51" s="37"/>
    </row>
    <row r="52" spans="1:1">
      <c r="A52" s="37" t="s">
        <v>65</v>
      </c>
    </row>
    <row r="53" spans="1:1">
      <c r="A53" s="37" t="s">
        <v>3903</v>
      </c>
    </row>
    <row r="54" spans="1:1">
      <c r="A54" s="37"/>
    </row>
    <row r="55" spans="1:1">
      <c r="A55" s="37" t="s">
        <v>65</v>
      </c>
    </row>
    <row r="56" spans="1:1">
      <c r="A56" s="37" t="s">
        <v>3904</v>
      </c>
    </row>
    <row r="57" spans="1:1">
      <c r="A57" s="37"/>
    </row>
    <row r="58" spans="1:1">
      <c r="A58" s="37" t="s">
        <v>3905</v>
      </c>
    </row>
    <row r="59" spans="1:1">
      <c r="A59" s="37"/>
    </row>
    <row r="60" spans="1:1">
      <c r="A60" s="37" t="s">
        <v>3906</v>
      </c>
    </row>
    <row r="61" spans="1:1">
      <c r="A61" s="37"/>
    </row>
    <row r="62" spans="1:1">
      <c r="A62" s="37" t="s">
        <v>3907</v>
      </c>
    </row>
    <row r="63" spans="1:1">
      <c r="A63" s="37"/>
    </row>
    <row r="64" spans="1:1">
      <c r="A64" s="37" t="s">
        <v>3908</v>
      </c>
    </row>
    <row r="65" spans="1:1">
      <c r="A65" s="37"/>
    </row>
    <row r="66" spans="1:1">
      <c r="A66" s="37" t="s">
        <v>3909</v>
      </c>
    </row>
    <row r="67" spans="1:1">
      <c r="A67" s="37"/>
    </row>
    <row r="68" spans="1:1">
      <c r="A68" s="37" t="s">
        <v>3910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3911</v>
      </c>
    </row>
    <row r="76" spans="1:1">
      <c r="A76" s="37"/>
    </row>
    <row r="77" spans="1:1">
      <c r="A77" s="37" t="s">
        <v>3912</v>
      </c>
    </row>
    <row r="78" spans="1:1">
      <c r="A78" s="37"/>
    </row>
    <row r="79" spans="1:1">
      <c r="A79" s="37" t="s">
        <v>3913</v>
      </c>
    </row>
    <row r="80" spans="1:1">
      <c r="A80" s="37"/>
    </row>
    <row r="81" spans="1:1">
      <c r="A81" s="37" t="s">
        <v>3914</v>
      </c>
    </row>
    <row r="82" spans="1:1">
      <c r="A82" s="37"/>
    </row>
    <row r="83" spans="1:1">
      <c r="A83" s="37" t="s">
        <v>3418</v>
      </c>
    </row>
    <row r="84" spans="1:1">
      <c r="A84" s="37"/>
    </row>
    <row r="85" spans="1:1">
      <c r="A85" s="37" t="s">
        <v>3915</v>
      </c>
    </row>
    <row r="86" spans="1:1">
      <c r="A86" s="37"/>
    </row>
    <row r="87" spans="1:1">
      <c r="A87" s="37" t="s">
        <v>65</v>
      </c>
    </row>
    <row r="88" spans="1:1">
      <c r="A88" s="37" t="s">
        <v>3916</v>
      </c>
    </row>
    <row r="89" spans="1:1">
      <c r="A89" s="37"/>
    </row>
    <row r="90" spans="1:1">
      <c r="A90" s="37" t="s">
        <v>65</v>
      </c>
    </row>
    <row r="91" spans="1:1">
      <c r="A91" s="37" t="s">
        <v>3917</v>
      </c>
    </row>
    <row r="92" spans="1:1">
      <c r="A92" s="37"/>
    </row>
    <row r="93" spans="1:1">
      <c r="A93" s="37" t="s">
        <v>3918</v>
      </c>
    </row>
    <row r="94" spans="1:1">
      <c r="A94" s="37"/>
    </row>
    <row r="95" spans="1:1">
      <c r="A95" s="37" t="s">
        <v>3919</v>
      </c>
    </row>
    <row r="96" spans="1:1">
      <c r="A96" s="37"/>
    </row>
    <row r="97" spans="1:1">
      <c r="A97" s="37" t="s">
        <v>65</v>
      </c>
    </row>
    <row r="98" spans="1:1">
      <c r="A98" s="37" t="s">
        <v>3920</v>
      </c>
    </row>
    <row r="99" spans="1:1">
      <c r="A99" s="37"/>
    </row>
    <row r="100" spans="1:1">
      <c r="A100" s="37" t="s">
        <v>65</v>
      </c>
    </row>
    <row r="101" spans="1:1">
      <c r="A101" s="37" t="s">
        <v>3921</v>
      </c>
    </row>
    <row r="102" spans="1:1">
      <c r="A102" s="37"/>
    </row>
    <row r="103" spans="1:1">
      <c r="A103" s="37" t="s">
        <v>3922</v>
      </c>
    </row>
    <row r="104" spans="1:1">
      <c r="A104" s="37"/>
    </row>
    <row r="105" spans="1:1">
      <c r="A105" s="37" t="s">
        <v>3923</v>
      </c>
    </row>
    <row r="106" spans="1:1">
      <c r="A106" s="37"/>
    </row>
    <row r="107" spans="1:1">
      <c r="A107" s="37" t="s">
        <v>65</v>
      </c>
    </row>
    <row r="108" spans="1:1">
      <c r="A108" s="37" t="s">
        <v>3924</v>
      </c>
    </row>
    <row r="109" spans="1:1">
      <c r="A109" s="37"/>
    </row>
    <row r="110" spans="1:1">
      <c r="A110" s="37" t="s">
        <v>65</v>
      </c>
    </row>
    <row r="111" spans="1:1">
      <c r="A111" s="37" t="s">
        <v>3925</v>
      </c>
    </row>
    <row r="112" spans="1:1">
      <c r="A112" s="37"/>
    </row>
    <row r="113" spans="1:1">
      <c r="A113" s="37" t="s">
        <v>3926</v>
      </c>
    </row>
    <row r="114" spans="1:1">
      <c r="A114" s="37"/>
    </row>
    <row r="115" spans="1:1">
      <c r="A115" s="37" t="s">
        <v>3927</v>
      </c>
    </row>
    <row r="116" spans="1:1">
      <c r="A116" s="37"/>
    </row>
    <row r="117" spans="1:1">
      <c r="A117" s="37" t="s">
        <v>3928</v>
      </c>
    </row>
    <row r="118" spans="1:1">
      <c r="A118" s="37"/>
    </row>
    <row r="119" spans="1:1">
      <c r="A119" s="37" t="s">
        <v>3929</v>
      </c>
    </row>
    <row r="120" spans="1:1">
      <c r="A120" s="37"/>
    </row>
    <row r="121" spans="1:1">
      <c r="A121" s="37" t="s">
        <v>3930</v>
      </c>
    </row>
    <row r="122" spans="1:1">
      <c r="A122" s="37"/>
    </row>
    <row r="123" spans="1:1">
      <c r="A123" s="37" t="s">
        <v>3931</v>
      </c>
    </row>
    <row r="124" spans="1:1">
      <c r="A124" s="37"/>
    </row>
    <row r="125" spans="1:1">
      <c r="A125" s="37" t="s">
        <v>3932</v>
      </c>
    </row>
    <row r="126" spans="1:1">
      <c r="A126" s="37"/>
    </row>
    <row r="127" spans="1:1">
      <c r="A127" s="37" t="s">
        <v>3933</v>
      </c>
    </row>
    <row r="128" spans="1:1">
      <c r="A128" s="37"/>
    </row>
    <row r="129" spans="1:1">
      <c r="A129" s="37" t="s">
        <v>3934</v>
      </c>
    </row>
    <row r="130" spans="1:1">
      <c r="A130" s="37"/>
    </row>
    <row r="131" spans="1:1">
      <c r="A131" s="37" t="s">
        <v>3935</v>
      </c>
    </row>
    <row r="132" spans="1:1">
      <c r="A132" s="37"/>
    </row>
    <row r="133" spans="1:1">
      <c r="A133" s="37"/>
    </row>
    <row r="134" spans="1:1">
      <c r="A134" s="37" t="s">
        <v>3936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3937</v>
      </c>
    </row>
    <row r="141" spans="1:1">
      <c r="A141" s="37"/>
    </row>
    <row r="142" spans="1:1">
      <c r="A142" s="37" t="s">
        <v>2931</v>
      </c>
    </row>
    <row r="143" spans="1:1">
      <c r="A143" s="37"/>
    </row>
    <row r="144" spans="1:1">
      <c r="A144" s="37" t="s">
        <v>3938</v>
      </c>
    </row>
    <row r="145" spans="1:1">
      <c r="A145" s="37"/>
    </row>
    <row r="146" spans="1:1">
      <c r="A146" s="37" t="s">
        <v>3939</v>
      </c>
    </row>
    <row r="147" spans="1:1">
      <c r="A147" s="37"/>
    </row>
    <row r="148" spans="1:1">
      <c r="A148" s="37" t="s">
        <v>3940</v>
      </c>
    </row>
    <row r="149" spans="1:1">
      <c r="A149" s="37"/>
    </row>
    <row r="150" spans="1:1">
      <c r="A150" s="37" t="s">
        <v>3941</v>
      </c>
    </row>
    <row r="151" spans="1:1">
      <c r="A151" s="37"/>
    </row>
    <row r="152" spans="1:1">
      <c r="A152" s="37" t="s">
        <v>65</v>
      </c>
    </row>
    <row r="153" spans="1:1">
      <c r="A153" s="37" t="s">
        <v>3942</v>
      </c>
    </row>
    <row r="154" spans="1:1">
      <c r="A154" s="37"/>
    </row>
    <row r="155" spans="1:1">
      <c r="A155" s="37" t="s">
        <v>65</v>
      </c>
    </row>
    <row r="156" spans="1:1">
      <c r="A156" s="37" t="s">
        <v>3943</v>
      </c>
    </row>
    <row r="157" spans="1:1">
      <c r="A157" s="37"/>
    </row>
    <row r="158" spans="1:1">
      <c r="A158" s="37" t="s">
        <v>3944</v>
      </c>
    </row>
    <row r="159" spans="1:1">
      <c r="A159" s="37"/>
    </row>
    <row r="160" spans="1:1">
      <c r="A160" s="37" t="s">
        <v>3945</v>
      </c>
    </row>
    <row r="161" spans="1:1">
      <c r="A161" s="37"/>
    </row>
    <row r="162" spans="1:1">
      <c r="A162" s="37" t="s">
        <v>3946</v>
      </c>
    </row>
    <row r="163" spans="1:1">
      <c r="A163" s="37"/>
    </row>
    <row r="164" spans="1:1">
      <c r="A164" s="37" t="s">
        <v>3947</v>
      </c>
    </row>
    <row r="165" spans="1:1">
      <c r="A165" s="37"/>
    </row>
    <row r="166" spans="1:1">
      <c r="A166" s="37" t="s">
        <v>3948</v>
      </c>
    </row>
    <row r="167" spans="1:1">
      <c r="A167" s="37"/>
    </row>
    <row r="168" spans="1:1">
      <c r="A168" s="37" t="s">
        <v>3949</v>
      </c>
    </row>
    <row r="169" spans="1:1">
      <c r="A169" s="37"/>
    </row>
    <row r="170" spans="1:1">
      <c r="A170" s="37" t="s">
        <v>3950</v>
      </c>
    </row>
    <row r="171" spans="1:1">
      <c r="A171" s="37"/>
    </row>
    <row r="172" spans="1:1">
      <c r="A172" s="37" t="s">
        <v>3951</v>
      </c>
    </row>
    <row r="173" spans="1:1">
      <c r="A173" s="37"/>
    </row>
    <row r="174" spans="1:1">
      <c r="A174" s="37" t="s">
        <v>65</v>
      </c>
    </row>
    <row r="175" spans="1:1">
      <c r="A175" s="37" t="s">
        <v>3952</v>
      </c>
    </row>
    <row r="176" spans="1:1">
      <c r="A176" s="37"/>
    </row>
    <row r="177" spans="1:1">
      <c r="A177" s="37" t="s">
        <v>65</v>
      </c>
    </row>
    <row r="178" spans="1:1">
      <c r="A178" s="37" t="s">
        <v>3953</v>
      </c>
    </row>
    <row r="179" spans="1:1">
      <c r="A179" s="37"/>
    </row>
    <row r="180" spans="1:1">
      <c r="A180" s="37" t="s">
        <v>3954</v>
      </c>
    </row>
    <row r="181" spans="1:1">
      <c r="A181" s="37"/>
    </row>
    <row r="182" spans="1:1">
      <c r="A182" s="37" t="s">
        <v>3955</v>
      </c>
    </row>
    <row r="183" spans="1:1">
      <c r="A183" s="37"/>
    </row>
    <row r="184" spans="1:1">
      <c r="A184" s="37" t="s">
        <v>3956</v>
      </c>
    </row>
    <row r="185" spans="1:1">
      <c r="A185" s="37"/>
    </row>
    <row r="186" spans="1:1">
      <c r="A186" s="37" t="s">
        <v>3957</v>
      </c>
    </row>
    <row r="187" spans="1:1">
      <c r="A187" s="37"/>
    </row>
    <row r="188" spans="1:1">
      <c r="A188" s="37" t="s">
        <v>3958</v>
      </c>
    </row>
    <row r="189" spans="1:1">
      <c r="A189" s="37"/>
    </row>
    <row r="190" spans="1:1">
      <c r="A190" s="37" t="s">
        <v>3959</v>
      </c>
    </row>
    <row r="191" spans="1:1">
      <c r="A191" s="37"/>
    </row>
    <row r="192" spans="1:1">
      <c r="A192" s="37" t="s">
        <v>3960</v>
      </c>
    </row>
    <row r="193" spans="1:1">
      <c r="A193" s="37"/>
    </row>
    <row r="194" spans="1:1">
      <c r="A194" s="37" t="s">
        <v>3961</v>
      </c>
    </row>
    <row r="195" spans="1:1">
      <c r="A195" s="37"/>
    </row>
    <row r="196" spans="1:1">
      <c r="A196" s="37" t="s">
        <v>3962</v>
      </c>
    </row>
    <row r="197" spans="1:1">
      <c r="A197" s="37"/>
    </row>
    <row r="198" spans="1:1">
      <c r="A198" s="37" t="s">
        <v>3963</v>
      </c>
    </row>
    <row r="199" spans="1:1">
      <c r="A199" s="37"/>
    </row>
    <row r="200" spans="1:1">
      <c r="A200" s="37" t="s">
        <v>3964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3965</v>
      </c>
    </row>
    <row r="208" spans="1:1">
      <c r="A208" s="37"/>
    </row>
    <row r="209" spans="1:1">
      <c r="A209" s="37" t="s">
        <v>3476</v>
      </c>
    </row>
    <row r="210" spans="1:1">
      <c r="A210" s="37"/>
    </row>
    <row r="211" spans="1:1">
      <c r="A211" s="37" t="s">
        <v>3966</v>
      </c>
    </row>
    <row r="212" spans="1:1">
      <c r="A212" s="37"/>
    </row>
    <row r="213" spans="1:1">
      <c r="A213" s="37" t="s">
        <v>3967</v>
      </c>
    </row>
    <row r="214" spans="1:1">
      <c r="A214" s="37"/>
    </row>
    <row r="215" spans="1:1">
      <c r="A215" s="37" t="s">
        <v>3968</v>
      </c>
    </row>
    <row r="216" spans="1:1">
      <c r="A216" s="37"/>
    </row>
    <row r="217" spans="1:1">
      <c r="A217" s="37" t="s">
        <v>3969</v>
      </c>
    </row>
    <row r="218" spans="1:1">
      <c r="A218" s="37"/>
    </row>
    <row r="219" spans="1:1">
      <c r="A219" s="37" t="s">
        <v>3970</v>
      </c>
    </row>
    <row r="220" spans="1:1">
      <c r="A220" s="37"/>
    </row>
    <row r="221" spans="1:1">
      <c r="A221" s="37" t="s">
        <v>3971</v>
      </c>
    </row>
    <row r="222" spans="1:1">
      <c r="A222" s="37"/>
    </row>
    <row r="223" spans="1:1">
      <c r="A223" s="37" t="s">
        <v>3972</v>
      </c>
    </row>
    <row r="224" spans="1:1">
      <c r="A224" s="37"/>
    </row>
    <row r="225" spans="1:1">
      <c r="A225" s="37" t="s">
        <v>65</v>
      </c>
    </row>
    <row r="226" spans="1:1">
      <c r="A226" s="37" t="s">
        <v>3973</v>
      </c>
    </row>
    <row r="227" spans="1:1">
      <c r="A227" s="37"/>
    </row>
    <row r="228" spans="1:1">
      <c r="A228" s="37" t="s">
        <v>65</v>
      </c>
    </row>
    <row r="229" spans="1:1">
      <c r="A229" s="37" t="s">
        <v>3974</v>
      </c>
    </row>
    <row r="230" spans="1:1">
      <c r="A230" s="37"/>
    </row>
    <row r="231" spans="1:1">
      <c r="A231" s="37" t="s">
        <v>3975</v>
      </c>
    </row>
    <row r="232" spans="1:1">
      <c r="A232" s="37"/>
    </row>
    <row r="233" spans="1:1">
      <c r="A233" s="37" t="s">
        <v>3976</v>
      </c>
    </row>
    <row r="234" spans="1:1">
      <c r="A234" s="37"/>
    </row>
    <row r="235" spans="1:1">
      <c r="A235" s="37" t="s">
        <v>3977</v>
      </c>
    </row>
    <row r="236" spans="1:1">
      <c r="A236" s="37"/>
    </row>
    <row r="237" spans="1:1">
      <c r="A237" s="37" t="s">
        <v>3978</v>
      </c>
    </row>
    <row r="238" spans="1:1">
      <c r="A238" s="37"/>
    </row>
    <row r="239" spans="1:1">
      <c r="A239" s="37" t="s">
        <v>3979</v>
      </c>
    </row>
    <row r="240" spans="1:1">
      <c r="A240" s="37"/>
    </row>
    <row r="241" spans="1:1">
      <c r="A241" s="37" t="s">
        <v>3980</v>
      </c>
    </row>
    <row r="242" spans="1:1">
      <c r="A242" s="37"/>
    </row>
    <row r="243" spans="1:1">
      <c r="A243" s="37" t="s">
        <v>3981</v>
      </c>
    </row>
    <row r="244" spans="1:1">
      <c r="A244" s="37"/>
    </row>
    <row r="245" spans="1:1">
      <c r="A245" s="37" t="s">
        <v>3982</v>
      </c>
    </row>
    <row r="246" spans="1:1">
      <c r="A246" s="37"/>
    </row>
    <row r="247" spans="1:1">
      <c r="A247" s="37" t="s">
        <v>3983</v>
      </c>
    </row>
    <row r="248" spans="1:1">
      <c r="A248" s="37"/>
    </row>
    <row r="249" spans="1:1">
      <c r="A249" s="37" t="s">
        <v>3984</v>
      </c>
    </row>
    <row r="250" spans="1:1">
      <c r="A250" s="37"/>
    </row>
    <row r="251" spans="1:1">
      <c r="A251" s="37" t="s">
        <v>3985</v>
      </c>
    </row>
    <row r="252" spans="1:1">
      <c r="A252" s="37"/>
    </row>
    <row r="253" spans="1:1">
      <c r="A253" s="37" t="s">
        <v>3986</v>
      </c>
    </row>
    <row r="254" spans="1:1">
      <c r="A254" s="37"/>
    </row>
    <row r="255" spans="1:1">
      <c r="A255" s="37" t="s">
        <v>3987</v>
      </c>
    </row>
    <row r="256" spans="1:1">
      <c r="A256" s="37"/>
    </row>
    <row r="257" spans="1:1">
      <c r="A257" s="37" t="s">
        <v>3988</v>
      </c>
    </row>
    <row r="258" spans="1:1">
      <c r="A258" s="37"/>
    </row>
    <row r="259" spans="1:1">
      <c r="A259" s="37" t="s">
        <v>3989</v>
      </c>
    </row>
    <row r="260" spans="1:1">
      <c r="A260" s="37"/>
    </row>
    <row r="261" spans="1:1">
      <c r="A261" s="37" t="s">
        <v>3990</v>
      </c>
    </row>
    <row r="262" spans="1:1">
      <c r="A262" s="37"/>
    </row>
    <row r="263" spans="1:1">
      <c r="A263" s="37" t="s">
        <v>3991</v>
      </c>
    </row>
    <row r="264" spans="1:1">
      <c r="A264" s="37"/>
    </row>
    <row r="265" spans="1:1">
      <c r="A265" s="37"/>
    </row>
    <row r="266" spans="1:1">
      <c r="A266" s="37" t="s">
        <v>3992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3993</v>
      </c>
    </row>
    <row r="273" spans="1:1">
      <c r="A273" s="37"/>
    </row>
    <row r="274" spans="1:1">
      <c r="A274" s="37" t="s">
        <v>3994</v>
      </c>
    </row>
    <row r="275" spans="1:1">
      <c r="A275" s="37"/>
    </row>
    <row r="276" spans="1:1">
      <c r="A276" s="37" t="s">
        <v>3995</v>
      </c>
    </row>
    <row r="277" spans="1:1">
      <c r="A277" s="37"/>
    </row>
    <row r="278" spans="1:1">
      <c r="A278" s="37" t="s">
        <v>3996</v>
      </c>
    </row>
    <row r="279" spans="1:1">
      <c r="A279" s="37"/>
    </row>
    <row r="280" spans="1:1">
      <c r="A280" s="37" t="s">
        <v>3997</v>
      </c>
    </row>
    <row r="281" spans="1:1">
      <c r="A281" s="37"/>
    </row>
    <row r="282" spans="1:1">
      <c r="A282" s="37" t="s">
        <v>3998</v>
      </c>
    </row>
    <row r="283" spans="1:1">
      <c r="A283" s="37"/>
    </row>
    <row r="284" spans="1:1">
      <c r="A284" s="37" t="s">
        <v>3999</v>
      </c>
    </row>
    <row r="285" spans="1:1">
      <c r="A285" s="37"/>
    </row>
    <row r="286" spans="1:1">
      <c r="A286" s="37" t="s">
        <v>4000</v>
      </c>
    </row>
    <row r="287" spans="1:1">
      <c r="A287" s="37"/>
    </row>
    <row r="288" spans="1:1">
      <c r="A288" s="37" t="s">
        <v>4001</v>
      </c>
    </row>
    <row r="289" spans="1:1">
      <c r="A289" s="37"/>
    </row>
    <row r="290" spans="1:1">
      <c r="A290" s="37" t="s">
        <v>4002</v>
      </c>
    </row>
    <row r="291" spans="1:1">
      <c r="A291" s="37"/>
    </row>
    <row r="292" spans="1:1">
      <c r="A292" s="37" t="s">
        <v>65</v>
      </c>
    </row>
    <row r="293" spans="1:1">
      <c r="A293" s="37" t="s">
        <v>4003</v>
      </c>
    </row>
    <row r="294" spans="1:1">
      <c r="A294" s="37"/>
    </row>
    <row r="295" spans="1:1">
      <c r="A295" s="37" t="s">
        <v>65</v>
      </c>
    </row>
    <row r="296" spans="1:1">
      <c r="A296" s="37" t="s">
        <v>4004</v>
      </c>
    </row>
    <row r="297" spans="1:1">
      <c r="A297" s="37"/>
    </row>
    <row r="298" spans="1:1">
      <c r="A298" s="37" t="s">
        <v>65</v>
      </c>
    </row>
    <row r="299" spans="1:1">
      <c r="A299" s="37" t="s">
        <v>4005</v>
      </c>
    </row>
    <row r="300" spans="1:1">
      <c r="A300" s="37"/>
    </row>
    <row r="301" spans="1:1">
      <c r="A301" s="37" t="s">
        <v>65</v>
      </c>
    </row>
    <row r="302" spans="1:1">
      <c r="A302" s="37" t="s">
        <v>4006</v>
      </c>
    </row>
    <row r="303" spans="1:1">
      <c r="A303" s="37"/>
    </row>
    <row r="304" spans="1:1">
      <c r="A304" s="37" t="s">
        <v>4007</v>
      </c>
    </row>
    <row r="305" spans="1:1">
      <c r="A305" s="37"/>
    </row>
    <row r="306" spans="1:1">
      <c r="A306" s="37" t="s">
        <v>4008</v>
      </c>
    </row>
    <row r="307" spans="1:1">
      <c r="A307" s="37"/>
    </row>
    <row r="308" spans="1:1">
      <c r="A308" s="37" t="s">
        <v>65</v>
      </c>
    </row>
    <row r="309" spans="1:1">
      <c r="A309" s="37" t="s">
        <v>4009</v>
      </c>
    </row>
    <row r="310" spans="1:1">
      <c r="A310" s="37"/>
    </row>
    <row r="311" spans="1:1">
      <c r="A311" s="37" t="s">
        <v>65</v>
      </c>
    </row>
    <row r="312" spans="1:1">
      <c r="A312" s="37" t="s">
        <v>4010</v>
      </c>
    </row>
    <row r="313" spans="1:1">
      <c r="A313" s="37"/>
    </row>
    <row r="314" spans="1:1">
      <c r="A314" s="37" t="s">
        <v>4011</v>
      </c>
    </row>
    <row r="315" spans="1:1">
      <c r="A315" s="37"/>
    </row>
    <row r="316" spans="1:1">
      <c r="A316" s="37" t="s">
        <v>4012</v>
      </c>
    </row>
    <row r="317" spans="1:1">
      <c r="A317" s="37"/>
    </row>
    <row r="318" spans="1:1">
      <c r="A318" s="37" t="s">
        <v>4013</v>
      </c>
    </row>
    <row r="319" spans="1:1">
      <c r="A319" s="37"/>
    </row>
    <row r="320" spans="1:1">
      <c r="A320" s="37" t="s">
        <v>4014</v>
      </c>
    </row>
    <row r="321" spans="1:1">
      <c r="A321" s="37"/>
    </row>
    <row r="322" spans="1:1">
      <c r="A322" s="37" t="s">
        <v>4015</v>
      </c>
    </row>
    <row r="323" spans="1:1">
      <c r="A323" s="37"/>
    </row>
    <row r="324" spans="1:1">
      <c r="A324" s="37" t="s">
        <v>65</v>
      </c>
    </row>
    <row r="325" spans="1:1">
      <c r="A325" s="37" t="s">
        <v>4016</v>
      </c>
    </row>
    <row r="326" spans="1:1">
      <c r="A326" s="37"/>
    </row>
    <row r="327" spans="1:1">
      <c r="A327" s="37" t="s">
        <v>65</v>
      </c>
    </row>
    <row r="328" spans="1:1">
      <c r="A328" s="37" t="s">
        <v>4017</v>
      </c>
    </row>
    <row r="329" spans="1:1">
      <c r="A329" s="37"/>
    </row>
    <row r="330" spans="1:1">
      <c r="A330" s="37" t="s">
        <v>65</v>
      </c>
    </row>
    <row r="331" spans="1:1">
      <c r="A331" s="37"/>
    </row>
    <row r="332" spans="1:1">
      <c r="A332" s="37" t="s">
        <v>4018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 t="s">
        <v>4019</v>
      </c>
    </row>
    <row r="339" spans="1:1">
      <c r="A339" s="37"/>
    </row>
    <row r="340" spans="1:1">
      <c r="A340" s="37" t="s">
        <v>65</v>
      </c>
    </row>
    <row r="341" spans="1:1">
      <c r="A341" s="37" t="s">
        <v>4020</v>
      </c>
    </row>
    <row r="342" spans="1:1">
      <c r="A342" s="37"/>
    </row>
    <row r="343" spans="1:1">
      <c r="A343" s="37" t="s">
        <v>65</v>
      </c>
    </row>
    <row r="344" spans="1:1">
      <c r="A344" s="37" t="s">
        <v>4021</v>
      </c>
    </row>
    <row r="345" spans="1:1">
      <c r="A345" s="37"/>
    </row>
    <row r="346" spans="1:1">
      <c r="A346" s="37" t="s">
        <v>65</v>
      </c>
    </row>
    <row r="347" spans="1:1">
      <c r="A347" s="37" t="s">
        <v>4022</v>
      </c>
    </row>
    <row r="348" spans="1:1">
      <c r="A348" s="37"/>
    </row>
    <row r="349" spans="1:1">
      <c r="A349" s="37" t="s">
        <v>4023</v>
      </c>
    </row>
    <row r="350" spans="1:1">
      <c r="A350" s="37"/>
    </row>
    <row r="351" spans="1:1">
      <c r="A351" s="37" t="s">
        <v>65</v>
      </c>
    </row>
    <row r="352" spans="1:1">
      <c r="A352" s="37" t="s">
        <v>4024</v>
      </c>
    </row>
    <row r="353" spans="1:1">
      <c r="A353" s="37"/>
    </row>
    <row r="354" spans="1:1">
      <c r="A354" s="37" t="s">
        <v>65</v>
      </c>
    </row>
    <row r="355" spans="1:1">
      <c r="A355" s="37" t="s">
        <v>4025</v>
      </c>
    </row>
    <row r="356" spans="1:1">
      <c r="A356" s="37"/>
    </row>
    <row r="357" spans="1:1">
      <c r="A357" s="37" t="s">
        <v>4026</v>
      </c>
    </row>
    <row r="358" spans="1:1">
      <c r="A358" s="37"/>
    </row>
    <row r="359" spans="1:1">
      <c r="A359" s="37" t="s">
        <v>65</v>
      </c>
    </row>
    <row r="360" spans="1:1">
      <c r="A360" s="37" t="s">
        <v>4027</v>
      </c>
    </row>
    <row r="361" spans="1:1">
      <c r="A361" s="37"/>
    </row>
    <row r="362" spans="1:1">
      <c r="A362" s="37" t="s">
        <v>65</v>
      </c>
    </row>
    <row r="363" spans="1:1">
      <c r="A363" s="37" t="s">
        <v>4028</v>
      </c>
    </row>
    <row r="364" spans="1:1">
      <c r="A364" s="37"/>
    </row>
    <row r="365" spans="1:1">
      <c r="A365" s="37" t="s">
        <v>4029</v>
      </c>
    </row>
    <row r="366" spans="1:1">
      <c r="A366" s="37"/>
    </row>
    <row r="367" spans="1:1">
      <c r="A367" s="37" t="s">
        <v>3285</v>
      </c>
    </row>
    <row r="368" spans="1:1">
      <c r="A368" s="37"/>
    </row>
    <row r="369" spans="1:1">
      <c r="A369" s="37" t="s">
        <v>4030</v>
      </c>
    </row>
    <row r="370" spans="1:1">
      <c r="A370" s="37"/>
    </row>
    <row r="371" spans="1:1">
      <c r="A371" s="37" t="s">
        <v>4031</v>
      </c>
    </row>
    <row r="372" spans="1:1">
      <c r="A372" s="37"/>
    </row>
    <row r="373" spans="1:1">
      <c r="A373" s="37" t="s">
        <v>4032</v>
      </c>
    </row>
    <row r="374" spans="1:1">
      <c r="A374" s="37"/>
    </row>
    <row r="375" spans="1:1">
      <c r="A375" s="37" t="s">
        <v>65</v>
      </c>
    </row>
    <row r="376" spans="1:1">
      <c r="A376" s="37" t="s">
        <v>4033</v>
      </c>
    </row>
    <row r="377" spans="1:1">
      <c r="A377" s="37"/>
    </row>
    <row r="378" spans="1:1">
      <c r="A378" s="37" t="s">
        <v>65</v>
      </c>
    </row>
    <row r="379" spans="1:1">
      <c r="A379" s="37" t="s">
        <v>4034</v>
      </c>
    </row>
    <row r="380" spans="1:1">
      <c r="A380" s="37"/>
    </row>
    <row r="381" spans="1:1">
      <c r="A381" s="37" t="s">
        <v>65</v>
      </c>
    </row>
    <row r="382" spans="1:1">
      <c r="A382" s="37" t="s">
        <v>4035</v>
      </c>
    </row>
    <row r="383" spans="1:1">
      <c r="A383" s="37"/>
    </row>
    <row r="384" spans="1:1">
      <c r="A384" s="37" t="s">
        <v>65</v>
      </c>
    </row>
    <row r="385" spans="1:1">
      <c r="A385" s="37" t="s">
        <v>4036</v>
      </c>
    </row>
    <row r="386" spans="1:1">
      <c r="A386" s="37"/>
    </row>
    <row r="387" spans="1:1">
      <c r="A387" s="37" t="s">
        <v>4037</v>
      </c>
    </row>
    <row r="388" spans="1:1">
      <c r="A388" s="37"/>
    </row>
    <row r="389" spans="1:1">
      <c r="A389" s="37" t="s">
        <v>4038</v>
      </c>
    </row>
    <row r="390" spans="1:1">
      <c r="A390" s="37"/>
    </row>
    <row r="391" spans="1:1">
      <c r="A391" s="37" t="s">
        <v>65</v>
      </c>
    </row>
    <row r="392" spans="1:1">
      <c r="A392" s="37" t="s">
        <v>4039</v>
      </c>
    </row>
    <row r="393" spans="1:1">
      <c r="A393" s="37"/>
    </row>
    <row r="394" spans="1:1">
      <c r="A394" s="37" t="s">
        <v>65</v>
      </c>
    </row>
    <row r="395" spans="1:1">
      <c r="A395" s="37" t="s">
        <v>4040</v>
      </c>
    </row>
    <row r="396" spans="1:1">
      <c r="A396" s="37"/>
    </row>
    <row r="397" spans="1:1">
      <c r="A397" s="37"/>
    </row>
    <row r="398" spans="1:1">
      <c r="A398" s="37" t="s">
        <v>4041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3807</v>
      </c>
    </row>
    <row r="405" spans="1:1">
      <c r="A405" s="37"/>
    </row>
    <row r="406" spans="1:1">
      <c r="A406" s="37" t="s">
        <v>3808</v>
      </c>
    </row>
    <row r="407" spans="1:1">
      <c r="A407" s="37"/>
    </row>
    <row r="408" spans="1:1">
      <c r="A408" s="37" t="s">
        <v>4042</v>
      </c>
    </row>
    <row r="409" spans="1:1">
      <c r="A409" s="37"/>
    </row>
    <row r="410" spans="1:1">
      <c r="A410" s="37" t="s">
        <v>4043</v>
      </c>
    </row>
    <row r="411" spans="1:1">
      <c r="A411" s="37"/>
    </row>
    <row r="412" spans="1:1">
      <c r="A412" s="37" t="s">
        <v>4044</v>
      </c>
    </row>
    <row r="413" spans="1:1">
      <c r="A413" s="37"/>
    </row>
    <row r="414" spans="1:1">
      <c r="A414" s="37" t="s">
        <v>3812</v>
      </c>
    </row>
    <row r="415" spans="1:1">
      <c r="A415" s="37"/>
    </row>
    <row r="416" spans="1:1">
      <c r="A416" s="37" t="s">
        <v>4045</v>
      </c>
    </row>
    <row r="417" spans="1:1">
      <c r="A417" s="37"/>
    </row>
    <row r="418" spans="1:1">
      <c r="A418" s="37" t="s">
        <v>3814</v>
      </c>
    </row>
    <row r="419" spans="1:1">
      <c r="A419" s="37"/>
    </row>
    <row r="420" spans="1:1">
      <c r="A420" s="37" t="s">
        <v>4046</v>
      </c>
    </row>
    <row r="421" spans="1:1">
      <c r="A421" s="37"/>
    </row>
    <row r="422" spans="1:1">
      <c r="A422" s="37" t="s">
        <v>4047</v>
      </c>
    </row>
    <row r="423" spans="1:1">
      <c r="A423" s="37"/>
    </row>
    <row r="424" spans="1:1">
      <c r="A424" s="37" t="s">
        <v>4048</v>
      </c>
    </row>
    <row r="425" spans="1:1">
      <c r="A425" s="37"/>
    </row>
    <row r="426" spans="1:1">
      <c r="A426" s="37" t="s">
        <v>4049</v>
      </c>
    </row>
    <row r="427" spans="1:1">
      <c r="A427" s="37"/>
    </row>
    <row r="428" spans="1:1">
      <c r="A428" s="37" t="s">
        <v>3819</v>
      </c>
    </row>
    <row r="429" spans="1:1">
      <c r="A429" s="37"/>
    </row>
    <row r="430" spans="1:1">
      <c r="A430" s="37" t="s">
        <v>4050</v>
      </c>
    </row>
    <row r="431" spans="1:1">
      <c r="A431" s="37"/>
    </row>
    <row r="432" spans="1:1">
      <c r="A432" s="37" t="s">
        <v>4051</v>
      </c>
    </row>
    <row r="433" spans="1:1">
      <c r="A433" s="37"/>
    </row>
    <row r="434" spans="1:1">
      <c r="A434" s="37" t="s">
        <v>4052</v>
      </c>
    </row>
    <row r="435" spans="1:1">
      <c r="A435" s="37"/>
    </row>
    <row r="436" spans="1:1">
      <c r="A436" s="37" t="s">
        <v>4053</v>
      </c>
    </row>
    <row r="437" spans="1:1">
      <c r="A437" s="37"/>
    </row>
    <row r="438" spans="1:1">
      <c r="A438" s="37" t="s">
        <v>4054</v>
      </c>
    </row>
    <row r="439" spans="1:1">
      <c r="A439" s="37"/>
    </row>
    <row r="440" spans="1:1">
      <c r="A440" s="37" t="s">
        <v>4055</v>
      </c>
    </row>
    <row r="441" spans="1:1">
      <c r="A441" s="37"/>
    </row>
    <row r="442" spans="1:1">
      <c r="A442" s="37" t="s">
        <v>3824</v>
      </c>
    </row>
    <row r="443" spans="1:1">
      <c r="A443" s="37"/>
    </row>
    <row r="444" spans="1:1">
      <c r="A444" s="37" t="s">
        <v>4056</v>
      </c>
    </row>
    <row r="445" spans="1:1">
      <c r="A445" s="37"/>
    </row>
    <row r="446" spans="1:1">
      <c r="A446" s="37" t="s">
        <v>4057</v>
      </c>
    </row>
    <row r="447" spans="1:1">
      <c r="A447" s="37"/>
    </row>
    <row r="448" spans="1:1">
      <c r="A448" s="37" t="s">
        <v>3827</v>
      </c>
    </row>
    <row r="449" spans="1:1">
      <c r="A449" s="37"/>
    </row>
    <row r="450" spans="1:1">
      <c r="A450" s="37" t="s">
        <v>3047</v>
      </c>
    </row>
    <row r="451" spans="1:1">
      <c r="A451" s="37"/>
    </row>
    <row r="452" spans="1:1">
      <c r="A452" s="37" t="s">
        <v>4058</v>
      </c>
    </row>
    <row r="453" spans="1:1">
      <c r="A453" s="37"/>
    </row>
    <row r="454" spans="1:1">
      <c r="A454" s="37" t="s">
        <v>4059</v>
      </c>
    </row>
    <row r="455" spans="1:1">
      <c r="A455" s="37"/>
    </row>
    <row r="456" spans="1:1">
      <c r="A456" s="37" t="s">
        <v>4060</v>
      </c>
    </row>
    <row r="457" spans="1:1">
      <c r="A457" s="37"/>
    </row>
    <row r="458" spans="1:1">
      <c r="A458" s="37" t="s">
        <v>4061</v>
      </c>
    </row>
    <row r="459" spans="1:1">
      <c r="A459" s="37"/>
    </row>
    <row r="460" spans="1:1">
      <c r="A460" s="37" t="s">
        <v>4062</v>
      </c>
    </row>
    <row r="461" spans="1:1">
      <c r="A461" s="37"/>
    </row>
    <row r="462" spans="1:1">
      <c r="A462" s="37" t="s">
        <v>65</v>
      </c>
    </row>
    <row r="463" spans="1:1">
      <c r="A463" s="37"/>
    </row>
    <row r="464" spans="1:1">
      <c r="A464" s="37" t="s">
        <v>4063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 t="s">
        <v>4064</v>
      </c>
    </row>
    <row r="471" spans="1:1">
      <c r="A471" s="37"/>
    </row>
    <row r="472" spans="1:1">
      <c r="A472" s="37" t="s">
        <v>65</v>
      </c>
    </row>
    <row r="473" spans="1:1">
      <c r="A473" s="37" t="s">
        <v>4065</v>
      </c>
    </row>
    <row r="474" spans="1:1">
      <c r="A474" s="37"/>
    </row>
    <row r="475" spans="1:1">
      <c r="A475" s="37" t="s">
        <v>65</v>
      </c>
    </row>
    <row r="476" spans="1:1">
      <c r="A476" s="37" t="s">
        <v>4066</v>
      </c>
    </row>
    <row r="477" spans="1:1">
      <c r="A477" s="37"/>
    </row>
    <row r="478" spans="1:1">
      <c r="A478" s="37" t="s">
        <v>65</v>
      </c>
    </row>
    <row r="479" spans="1:1">
      <c r="A479" s="37" t="s">
        <v>4067</v>
      </c>
    </row>
    <row r="480" spans="1:1">
      <c r="A480" s="37"/>
    </row>
    <row r="481" spans="1:1">
      <c r="A481" s="37" t="s">
        <v>4068</v>
      </c>
    </row>
    <row r="482" spans="1:1">
      <c r="A482" s="37"/>
    </row>
    <row r="483" spans="1:1">
      <c r="A483" s="37" t="s">
        <v>65</v>
      </c>
    </row>
    <row r="484" spans="1:1">
      <c r="A484" s="37" t="s">
        <v>4069</v>
      </c>
    </row>
    <row r="485" spans="1:1">
      <c r="A485" s="37"/>
    </row>
    <row r="486" spans="1:1">
      <c r="A486" s="37" t="s">
        <v>65</v>
      </c>
    </row>
    <row r="487" spans="1:1">
      <c r="A487" s="37" t="s">
        <v>4070</v>
      </c>
    </row>
    <row r="488" spans="1:1">
      <c r="A488" s="37"/>
    </row>
    <row r="489" spans="1:1">
      <c r="A489" s="37" t="s">
        <v>4071</v>
      </c>
    </row>
    <row r="490" spans="1:1">
      <c r="A490" s="37"/>
    </row>
    <row r="491" spans="1:1">
      <c r="A491" s="37" t="s">
        <v>4072</v>
      </c>
    </row>
    <row r="492" spans="1:1">
      <c r="A492" s="37"/>
    </row>
    <row r="493" spans="1:1">
      <c r="A493" s="37" t="s">
        <v>4073</v>
      </c>
    </row>
    <row r="494" spans="1:1">
      <c r="A494" s="37"/>
    </row>
    <row r="495" spans="1:1">
      <c r="A495" s="37" t="s">
        <v>4074</v>
      </c>
    </row>
    <row r="496" spans="1:1">
      <c r="A496" s="37"/>
    </row>
    <row r="497" spans="1:1">
      <c r="A497" s="37" t="s">
        <v>4075</v>
      </c>
    </row>
    <row r="498" spans="1:1">
      <c r="A498" s="37"/>
    </row>
    <row r="499" spans="1:1">
      <c r="A499" s="37" t="s">
        <v>4076</v>
      </c>
    </row>
    <row r="500" spans="1:1">
      <c r="A500" s="37"/>
    </row>
    <row r="501" spans="1:1">
      <c r="A501" s="37" t="s">
        <v>4077</v>
      </c>
    </row>
    <row r="502" spans="1:1">
      <c r="A502" s="37"/>
    </row>
    <row r="503" spans="1:1">
      <c r="A503" s="37" t="s">
        <v>3335</v>
      </c>
    </row>
    <row r="504" spans="1:1">
      <c r="A504" s="37"/>
    </row>
    <row r="505" spans="1:1">
      <c r="A505" s="37" t="s">
        <v>4078</v>
      </c>
    </row>
    <row r="506" spans="1:1">
      <c r="A506" s="37"/>
    </row>
    <row r="507" spans="1:1">
      <c r="A507" s="37" t="s">
        <v>4079</v>
      </c>
    </row>
    <row r="508" spans="1:1">
      <c r="A508" s="37"/>
    </row>
    <row r="509" spans="1:1">
      <c r="A509" s="37" t="s">
        <v>4080</v>
      </c>
    </row>
    <row r="510" spans="1:1">
      <c r="A510" s="37"/>
    </row>
    <row r="511" spans="1:1">
      <c r="A511" s="37" t="s">
        <v>4081</v>
      </c>
    </row>
    <row r="512" spans="1:1">
      <c r="A512" s="37"/>
    </row>
    <row r="513" spans="1:1">
      <c r="A513" s="37" t="s">
        <v>4082</v>
      </c>
    </row>
    <row r="514" spans="1:1">
      <c r="A514" s="37"/>
    </row>
    <row r="515" spans="1:1">
      <c r="A515" s="37" t="s">
        <v>4083</v>
      </c>
    </row>
    <row r="516" spans="1:1">
      <c r="A516" s="37"/>
    </row>
    <row r="517" spans="1:1">
      <c r="A517" s="37" t="s">
        <v>4084</v>
      </c>
    </row>
    <row r="518" spans="1:1">
      <c r="A518" s="37"/>
    </row>
    <row r="519" spans="1:1">
      <c r="A519" s="37" t="s">
        <v>4085</v>
      </c>
    </row>
    <row r="520" spans="1:1">
      <c r="A520" s="37"/>
    </row>
    <row r="521" spans="1:1">
      <c r="A521" s="37" t="s">
        <v>4086</v>
      </c>
    </row>
    <row r="522" spans="1:1">
      <c r="A522" s="37"/>
    </row>
    <row r="523" spans="1:1">
      <c r="A523" s="37" t="s">
        <v>65</v>
      </c>
    </row>
    <row r="524" spans="1:1">
      <c r="A524" s="37" t="s">
        <v>4087</v>
      </c>
    </row>
    <row r="525" spans="1:1">
      <c r="A525" s="37"/>
    </row>
    <row r="526" spans="1:1">
      <c r="A526" s="37" t="s">
        <v>65</v>
      </c>
    </row>
    <row r="527" spans="1:1">
      <c r="A527" s="37" t="s">
        <v>4088</v>
      </c>
    </row>
    <row r="528" spans="1:1">
      <c r="A528" s="37"/>
    </row>
    <row r="529" spans="1:1">
      <c r="A529" s="37"/>
    </row>
    <row r="530" spans="1:1">
      <c r="A530" s="37" t="s">
        <v>4089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4090</v>
      </c>
    </row>
    <row r="537" spans="1:1">
      <c r="A537" s="37"/>
    </row>
    <row r="538" spans="1:1">
      <c r="A538" s="37" t="s">
        <v>4091</v>
      </c>
    </row>
    <row r="539" spans="1:1">
      <c r="A539" s="37"/>
    </row>
    <row r="540" spans="1:1">
      <c r="A540" s="37" t="s">
        <v>4092</v>
      </c>
    </row>
    <row r="541" spans="1:1">
      <c r="A541" s="37"/>
    </row>
    <row r="542" spans="1:1">
      <c r="A542" s="37" t="s">
        <v>4093</v>
      </c>
    </row>
    <row r="543" spans="1:1">
      <c r="A543" s="37"/>
    </row>
    <row r="544" spans="1:1">
      <c r="A544" s="37" t="s">
        <v>4094</v>
      </c>
    </row>
    <row r="545" spans="1:1">
      <c r="A545" s="37"/>
    </row>
    <row r="546" spans="1:1">
      <c r="A546" s="37" t="s">
        <v>4095</v>
      </c>
    </row>
    <row r="547" spans="1:1">
      <c r="A547" s="37"/>
    </row>
    <row r="548" spans="1:1">
      <c r="A548" s="37" t="s">
        <v>4096</v>
      </c>
    </row>
    <row r="549" spans="1:1">
      <c r="A549" s="37"/>
    </row>
    <row r="550" spans="1:1">
      <c r="A550" s="37" t="s">
        <v>65</v>
      </c>
    </row>
    <row r="551" spans="1:1">
      <c r="A551" s="37" t="s">
        <v>4097</v>
      </c>
    </row>
    <row r="552" spans="1:1">
      <c r="A552" s="37"/>
    </row>
    <row r="553" spans="1:1">
      <c r="A553" s="37" t="s">
        <v>65</v>
      </c>
    </row>
    <row r="554" spans="1:1">
      <c r="A554" s="37" t="s">
        <v>4098</v>
      </c>
    </row>
    <row r="555" spans="1:1">
      <c r="A555" s="37"/>
    </row>
    <row r="556" spans="1:1">
      <c r="A556" s="37" t="s">
        <v>4099</v>
      </c>
    </row>
    <row r="557" spans="1:1">
      <c r="A557" s="37"/>
    </row>
    <row r="558" spans="1:1">
      <c r="A558" s="37" t="s">
        <v>4100</v>
      </c>
    </row>
    <row r="559" spans="1:1">
      <c r="A559" s="37"/>
    </row>
    <row r="560" spans="1:1">
      <c r="A560" s="37" t="s">
        <v>4101</v>
      </c>
    </row>
    <row r="561" spans="1:1">
      <c r="A561" s="37"/>
    </row>
    <row r="562" spans="1:1">
      <c r="A562" s="37" t="s">
        <v>4102</v>
      </c>
    </row>
    <row r="563" spans="1:1">
      <c r="A563" s="37"/>
    </row>
    <row r="564" spans="1:1">
      <c r="A564" s="37" t="s">
        <v>4103</v>
      </c>
    </row>
    <row r="565" spans="1:1">
      <c r="A565" s="37"/>
    </row>
    <row r="566" spans="1:1">
      <c r="A566" s="37" t="s">
        <v>65</v>
      </c>
    </row>
    <row r="567" spans="1:1">
      <c r="A567" s="37" t="s">
        <v>4104</v>
      </c>
    </row>
    <row r="568" spans="1:1">
      <c r="A568" s="37"/>
    </row>
    <row r="569" spans="1:1">
      <c r="A569" s="37" t="s">
        <v>65</v>
      </c>
    </row>
    <row r="570" spans="1:1">
      <c r="A570" s="37" t="s">
        <v>4105</v>
      </c>
    </row>
    <row r="571" spans="1:1">
      <c r="A571" s="37"/>
    </row>
    <row r="572" spans="1:1">
      <c r="A572" s="37" t="s">
        <v>4106</v>
      </c>
    </row>
    <row r="573" spans="1:1">
      <c r="A573" s="37"/>
    </row>
    <row r="574" spans="1:1">
      <c r="A574" s="37" t="s">
        <v>4107</v>
      </c>
    </row>
    <row r="575" spans="1:1">
      <c r="A575" s="37"/>
    </row>
    <row r="576" spans="1:1">
      <c r="A576" s="37" t="s">
        <v>4108</v>
      </c>
    </row>
    <row r="577" spans="1:1">
      <c r="A577" s="37"/>
    </row>
    <row r="578" spans="1:1">
      <c r="A578" s="37" t="s">
        <v>4109</v>
      </c>
    </row>
    <row r="579" spans="1:1">
      <c r="A579" s="37"/>
    </row>
    <row r="580" spans="1:1">
      <c r="A580" s="37" t="s">
        <v>4110</v>
      </c>
    </row>
    <row r="581" spans="1:1">
      <c r="A581" s="37"/>
    </row>
    <row r="582" spans="1:1">
      <c r="A582" s="37" t="s">
        <v>4111</v>
      </c>
    </row>
    <row r="583" spans="1:1">
      <c r="A583" s="37"/>
    </row>
    <row r="584" spans="1:1">
      <c r="A584" s="37" t="s">
        <v>4112</v>
      </c>
    </row>
    <row r="585" spans="1:1">
      <c r="A585" s="37"/>
    </row>
    <row r="586" spans="1:1">
      <c r="A586" s="37" t="s">
        <v>4113</v>
      </c>
    </row>
    <row r="587" spans="1:1">
      <c r="A587" s="37"/>
    </row>
    <row r="588" spans="1:1">
      <c r="A588" s="37" t="s">
        <v>4114</v>
      </c>
    </row>
    <row r="589" spans="1:1">
      <c r="A589" s="37"/>
    </row>
    <row r="590" spans="1:1">
      <c r="A590" s="37" t="s">
        <v>4115</v>
      </c>
    </row>
    <row r="591" spans="1:1">
      <c r="A591" s="37"/>
    </row>
    <row r="592" spans="1:1">
      <c r="A592" s="37" t="s">
        <v>4116</v>
      </c>
    </row>
    <row r="593" spans="1:1">
      <c r="A593" s="37"/>
    </row>
    <row r="594" spans="1:1">
      <c r="A594" s="37" t="s">
        <v>4117</v>
      </c>
    </row>
    <row r="595" spans="1:1">
      <c r="A595" s="37"/>
    </row>
    <row r="596" spans="1:1">
      <c r="A596" s="37" t="s">
        <v>4118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/>
    </row>
    <row r="603" spans="1:1">
      <c r="A603" s="37" t="s">
        <v>4119</v>
      </c>
    </row>
    <row r="604" spans="1:1">
      <c r="A604" s="37"/>
    </row>
    <row r="605" spans="1:1">
      <c r="A605" s="37" t="s">
        <v>4120</v>
      </c>
    </row>
    <row r="606" spans="1:1">
      <c r="A606" s="37"/>
    </row>
    <row r="607" spans="1:1">
      <c r="A607" s="37" t="s">
        <v>4121</v>
      </c>
    </row>
    <row r="608" spans="1:1">
      <c r="A608" s="37"/>
    </row>
    <row r="609" spans="1:1">
      <c r="A609" s="37" t="s">
        <v>4122</v>
      </c>
    </row>
    <row r="610" spans="1:1">
      <c r="A610" s="37"/>
    </row>
    <row r="611" spans="1:1">
      <c r="A611" s="37" t="s">
        <v>4123</v>
      </c>
    </row>
    <row r="612" spans="1:1">
      <c r="A612" s="37"/>
    </row>
    <row r="613" spans="1:1">
      <c r="A613" s="37" t="s">
        <v>4124</v>
      </c>
    </row>
    <row r="614" spans="1:1">
      <c r="A614" s="37"/>
    </row>
    <row r="615" spans="1:1">
      <c r="A615" s="37" t="s">
        <v>65</v>
      </c>
    </row>
    <row r="616" spans="1:1">
      <c r="A616" s="37" t="s">
        <v>4125</v>
      </c>
    </row>
    <row r="617" spans="1:1">
      <c r="A617" s="37"/>
    </row>
    <row r="618" spans="1:1">
      <c r="A618" s="37" t="s">
        <v>65</v>
      </c>
    </row>
    <row r="619" spans="1:1">
      <c r="A619" s="37" t="s">
        <v>326</v>
      </c>
    </row>
    <row r="620" spans="1:1">
      <c r="A620" s="37" t="s">
        <v>4126</v>
      </c>
    </row>
    <row r="621" spans="1:1">
      <c r="A621" s="37"/>
    </row>
    <row r="622" spans="1:1">
      <c r="A622" s="37" t="s">
        <v>65</v>
      </c>
    </row>
    <row r="623" spans="1:1">
      <c r="A623" s="37" t="s">
        <v>65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E631-4A49-4934-B638-44F9C78BD72A}">
  <dimension ref="A1:A615"/>
  <sheetViews>
    <sheetView zoomScaleNormal="100" workbookViewId="0">
      <selection activeCell="F10" sqref="F10"/>
    </sheetView>
  </sheetViews>
  <sheetFormatPr defaultRowHeight="14.4"/>
  <cols>
    <col min="1" max="1" width="80.88671875" bestFit="1" customWidth="1"/>
  </cols>
  <sheetData>
    <row r="1" spans="1:1">
      <c r="A1" t="s">
        <v>3649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3650</v>
      </c>
    </row>
    <row r="9" spans="1:1">
      <c r="A9" t="s">
        <v>65</v>
      </c>
    </row>
    <row r="10" spans="1:1">
      <c r="A10" t="s">
        <v>3651</v>
      </c>
    </row>
    <row r="12" spans="1:1">
      <c r="A12" t="s">
        <v>65</v>
      </c>
    </row>
    <row r="13" spans="1:1">
      <c r="A13" t="s">
        <v>3652</v>
      </c>
    </row>
    <row r="15" spans="1:1">
      <c r="A15" t="s">
        <v>3134</v>
      </c>
    </row>
    <row r="17" spans="1:1">
      <c r="A17" t="s">
        <v>65</v>
      </c>
    </row>
    <row r="18" spans="1:1">
      <c r="A18" t="s">
        <v>3653</v>
      </c>
    </row>
    <row r="20" spans="1:1">
      <c r="A20" t="s">
        <v>65</v>
      </c>
    </row>
    <row r="21" spans="1:1">
      <c r="A21" t="s">
        <v>3654</v>
      </c>
    </row>
    <row r="23" spans="1:1">
      <c r="A23" t="s">
        <v>65</v>
      </c>
    </row>
    <row r="24" spans="1:1">
      <c r="A24" t="s">
        <v>3655</v>
      </c>
    </row>
    <row r="26" spans="1:1">
      <c r="A26" t="s">
        <v>65</v>
      </c>
    </row>
    <row r="27" spans="1:1">
      <c r="A27" t="s">
        <v>3656</v>
      </c>
    </row>
    <row r="29" spans="1:1">
      <c r="A29" t="s">
        <v>3392</v>
      </c>
    </row>
    <row r="31" spans="1:1">
      <c r="A31" t="s">
        <v>3393</v>
      </c>
    </row>
    <row r="33" spans="1:1">
      <c r="A33" t="s">
        <v>65</v>
      </c>
    </row>
    <row r="34" spans="1:1">
      <c r="A34" t="s">
        <v>3657</v>
      </c>
    </row>
    <row r="36" spans="1:1">
      <c r="A36" t="s">
        <v>65</v>
      </c>
    </row>
    <row r="37" spans="1:1">
      <c r="A37" t="s">
        <v>3658</v>
      </c>
    </row>
    <row r="39" spans="1:1">
      <c r="A39" t="s">
        <v>3659</v>
      </c>
    </row>
    <row r="41" spans="1:1">
      <c r="A41" t="s">
        <v>3660</v>
      </c>
    </row>
    <row r="43" spans="1:1">
      <c r="A43" t="s">
        <v>3661</v>
      </c>
    </row>
    <row r="45" spans="1:1">
      <c r="A45" t="s">
        <v>3662</v>
      </c>
    </row>
    <row r="47" spans="1:1">
      <c r="A47" t="s">
        <v>3663</v>
      </c>
    </row>
    <row r="49" spans="1:1">
      <c r="A49" t="s">
        <v>3664</v>
      </c>
    </row>
    <row r="51" spans="1:1">
      <c r="A51" t="s">
        <v>3665</v>
      </c>
    </row>
    <row r="53" spans="1:1">
      <c r="A53" t="s">
        <v>3666</v>
      </c>
    </row>
    <row r="55" spans="1:1">
      <c r="A55" t="s">
        <v>3667</v>
      </c>
    </row>
    <row r="57" spans="1:1">
      <c r="A57" t="s">
        <v>65</v>
      </c>
    </row>
    <row r="58" spans="1:1">
      <c r="A58" t="s">
        <v>3668</v>
      </c>
    </row>
    <row r="60" spans="1:1">
      <c r="A60" t="s">
        <v>65</v>
      </c>
    </row>
    <row r="61" spans="1:1">
      <c r="A61" t="s">
        <v>3669</v>
      </c>
    </row>
    <row r="63" spans="1:1">
      <c r="A63" t="s">
        <v>3670</v>
      </c>
    </row>
    <row r="65" spans="1:1">
      <c r="A65" t="s">
        <v>3671</v>
      </c>
    </row>
    <row r="67" spans="1:1">
      <c r="A67" t="s">
        <v>3672</v>
      </c>
    </row>
    <row r="68" spans="1:1">
      <c r="A68" t="s">
        <v>58</v>
      </c>
    </row>
    <row r="69" spans="1:1">
      <c r="A69" t="s">
        <v>59</v>
      </c>
    </row>
    <row r="70" spans="1:1">
      <c r="A70" t="s">
        <v>60</v>
      </c>
    </row>
    <row r="71" spans="1:1">
      <c r="A71" t="s">
        <v>61</v>
      </c>
    </row>
    <row r="74" spans="1:1">
      <c r="A74" t="s">
        <v>3673</v>
      </c>
    </row>
    <row r="76" spans="1:1">
      <c r="A76" t="s">
        <v>65</v>
      </c>
    </row>
    <row r="77" spans="1:1">
      <c r="A77" t="s">
        <v>3674</v>
      </c>
    </row>
    <row r="79" spans="1:1">
      <c r="A79" t="s">
        <v>65</v>
      </c>
    </row>
    <row r="80" spans="1:1">
      <c r="A80" t="s">
        <v>3675</v>
      </c>
    </row>
    <row r="82" spans="1:1">
      <c r="A82" t="s">
        <v>3676</v>
      </c>
    </row>
    <row r="84" spans="1:1">
      <c r="A84" t="s">
        <v>3677</v>
      </c>
    </row>
    <row r="86" spans="1:1">
      <c r="A86" t="s">
        <v>3678</v>
      </c>
    </row>
    <row r="88" spans="1:1">
      <c r="A88" t="s">
        <v>2894</v>
      </c>
    </row>
    <row r="90" spans="1:1">
      <c r="A90" t="s">
        <v>3679</v>
      </c>
    </row>
    <row r="92" spans="1:1">
      <c r="A92" t="s">
        <v>2898</v>
      </c>
    </row>
    <row r="94" spans="1:1">
      <c r="A94" t="s">
        <v>3680</v>
      </c>
    </row>
    <row r="96" spans="1:1">
      <c r="A96" t="s">
        <v>3681</v>
      </c>
    </row>
    <row r="98" spans="1:1">
      <c r="A98" t="s">
        <v>3682</v>
      </c>
    </row>
    <row r="100" spans="1:1">
      <c r="A100" t="s">
        <v>65</v>
      </c>
    </row>
    <row r="101" spans="1:1">
      <c r="A101" t="s">
        <v>3683</v>
      </c>
    </row>
    <row r="103" spans="1:1">
      <c r="A103" t="s">
        <v>65</v>
      </c>
    </row>
    <row r="104" spans="1:1">
      <c r="A104" t="s">
        <v>3684</v>
      </c>
    </row>
    <row r="106" spans="1:1">
      <c r="A106" t="s">
        <v>3685</v>
      </c>
    </row>
    <row r="108" spans="1:1">
      <c r="A108" t="s">
        <v>3686</v>
      </c>
    </row>
    <row r="110" spans="1:1">
      <c r="A110" t="s">
        <v>3425</v>
      </c>
    </row>
    <row r="112" spans="1:1">
      <c r="A112" t="s">
        <v>65</v>
      </c>
    </row>
    <row r="113" spans="1:1">
      <c r="A113" t="s">
        <v>3687</v>
      </c>
    </row>
    <row r="115" spans="1:1">
      <c r="A115" t="s">
        <v>65</v>
      </c>
    </row>
    <row r="116" spans="1:1">
      <c r="A116" t="s">
        <v>3688</v>
      </c>
    </row>
    <row r="118" spans="1:1">
      <c r="A118" t="s">
        <v>3689</v>
      </c>
    </row>
    <row r="120" spans="1:1">
      <c r="A120" t="s">
        <v>65</v>
      </c>
    </row>
    <row r="121" spans="1:1">
      <c r="A121" t="s">
        <v>3690</v>
      </c>
    </row>
    <row r="123" spans="1:1">
      <c r="A123" t="s">
        <v>65</v>
      </c>
    </row>
    <row r="124" spans="1:1">
      <c r="A124" t="s">
        <v>3691</v>
      </c>
    </row>
    <row r="126" spans="1:1">
      <c r="A126" t="s">
        <v>3692</v>
      </c>
    </row>
    <row r="128" spans="1:1">
      <c r="A128" t="s">
        <v>3693</v>
      </c>
    </row>
    <row r="130" spans="1:1">
      <c r="A130" t="s">
        <v>3694</v>
      </c>
    </row>
    <row r="133" spans="1:1">
      <c r="A133" t="s">
        <v>3695</v>
      </c>
    </row>
    <row r="134" spans="1:1">
      <c r="A134" t="s">
        <v>58</v>
      </c>
    </row>
    <row r="135" spans="1:1">
      <c r="A135" t="s">
        <v>59</v>
      </c>
    </row>
    <row r="136" spans="1:1">
      <c r="A136" t="s">
        <v>60</v>
      </c>
    </row>
    <row r="137" spans="1:1">
      <c r="A137" t="s">
        <v>61</v>
      </c>
    </row>
    <row r="139" spans="1:1">
      <c r="A139" t="s">
        <v>3696</v>
      </c>
    </row>
    <row r="141" spans="1:1">
      <c r="A141" t="s">
        <v>3697</v>
      </c>
    </row>
    <row r="143" spans="1:1">
      <c r="A143" t="s">
        <v>3698</v>
      </c>
    </row>
    <row r="145" spans="1:1">
      <c r="A145" t="s">
        <v>3183</v>
      </c>
    </row>
    <row r="147" spans="1:1">
      <c r="A147" t="s">
        <v>2922</v>
      </c>
    </row>
    <row r="149" spans="1:1">
      <c r="A149" t="s">
        <v>3699</v>
      </c>
    </row>
    <row r="151" spans="1:1">
      <c r="A151" t="s">
        <v>3700</v>
      </c>
    </row>
    <row r="153" spans="1:1">
      <c r="A153" t="s">
        <v>3701</v>
      </c>
    </row>
    <row r="155" spans="1:1">
      <c r="A155" t="s">
        <v>3702</v>
      </c>
    </row>
    <row r="157" spans="1:1">
      <c r="A157" t="s">
        <v>3703</v>
      </c>
    </row>
    <row r="159" spans="1:1">
      <c r="A159" t="s">
        <v>3704</v>
      </c>
    </row>
    <row r="161" spans="1:1">
      <c r="A161" t="s">
        <v>3705</v>
      </c>
    </row>
    <row r="163" spans="1:1">
      <c r="A163" t="s">
        <v>3706</v>
      </c>
    </row>
    <row r="165" spans="1:1">
      <c r="A165" t="s">
        <v>3707</v>
      </c>
    </row>
    <row r="167" spans="1:1">
      <c r="A167" t="s">
        <v>3708</v>
      </c>
    </row>
    <row r="169" spans="1:1">
      <c r="A169" t="s">
        <v>3709</v>
      </c>
    </row>
    <row r="171" spans="1:1">
      <c r="A171" t="s">
        <v>3710</v>
      </c>
    </row>
    <row r="173" spans="1:1">
      <c r="A173" t="s">
        <v>3711</v>
      </c>
    </row>
    <row r="175" spans="1:1">
      <c r="A175" t="s">
        <v>3712</v>
      </c>
    </row>
    <row r="177" spans="1:1">
      <c r="A177" t="s">
        <v>3713</v>
      </c>
    </row>
    <row r="179" spans="1:1">
      <c r="A179" t="s">
        <v>65</v>
      </c>
    </row>
    <row r="180" spans="1:1">
      <c r="A180" t="s">
        <v>3714</v>
      </c>
    </row>
    <row r="182" spans="1:1">
      <c r="A182" t="s">
        <v>65</v>
      </c>
    </row>
    <row r="183" spans="1:1">
      <c r="A183" t="s">
        <v>3715</v>
      </c>
    </row>
    <row r="185" spans="1:1">
      <c r="A185" t="s">
        <v>3716</v>
      </c>
    </row>
    <row r="187" spans="1:1">
      <c r="A187" t="s">
        <v>3717</v>
      </c>
    </row>
    <row r="189" spans="1:1">
      <c r="A189" t="s">
        <v>3718</v>
      </c>
    </row>
    <row r="191" spans="1:1">
      <c r="A191" t="s">
        <v>3719</v>
      </c>
    </row>
    <row r="193" spans="1:1">
      <c r="A193" t="s">
        <v>3720</v>
      </c>
    </row>
    <row r="195" spans="1:1">
      <c r="A195" t="s">
        <v>3721</v>
      </c>
    </row>
    <row r="197" spans="1:1">
      <c r="A197" t="s">
        <v>3722</v>
      </c>
    </row>
    <row r="199" spans="1:1">
      <c r="A199" t="s">
        <v>3723</v>
      </c>
    </row>
    <row r="200" spans="1:1">
      <c r="A200" t="s">
        <v>58</v>
      </c>
    </row>
    <row r="201" spans="1:1">
      <c r="A201" t="s">
        <v>59</v>
      </c>
    </row>
    <row r="202" spans="1:1">
      <c r="A202" t="s">
        <v>60</v>
      </c>
    </row>
    <row r="203" spans="1:1">
      <c r="A203" t="s">
        <v>61</v>
      </c>
    </row>
    <row r="206" spans="1:1">
      <c r="A206" t="s">
        <v>65</v>
      </c>
    </row>
    <row r="207" spans="1:1">
      <c r="A207" t="s">
        <v>3724</v>
      </c>
    </row>
    <row r="209" spans="1:1">
      <c r="A209" t="s">
        <v>65</v>
      </c>
    </row>
    <row r="210" spans="1:1">
      <c r="A210" t="s">
        <v>3725</v>
      </c>
    </row>
    <row r="212" spans="1:1">
      <c r="A212" t="s">
        <v>3726</v>
      </c>
    </row>
    <row r="214" spans="1:1">
      <c r="A214" t="s">
        <v>3727</v>
      </c>
    </row>
    <row r="216" spans="1:1">
      <c r="A216" t="s">
        <v>3728</v>
      </c>
    </row>
    <row r="218" spans="1:1">
      <c r="A218" t="s">
        <v>3729</v>
      </c>
    </row>
    <row r="220" spans="1:1">
      <c r="A220" t="s">
        <v>3730</v>
      </c>
    </row>
    <row r="222" spans="1:1">
      <c r="A222" t="s">
        <v>3731</v>
      </c>
    </row>
    <row r="224" spans="1:1">
      <c r="A224" t="s">
        <v>3732</v>
      </c>
    </row>
    <row r="226" spans="1:1">
      <c r="A226" t="s">
        <v>3733</v>
      </c>
    </row>
    <row r="228" spans="1:1">
      <c r="A228" t="s">
        <v>3734</v>
      </c>
    </row>
    <row r="230" spans="1:1">
      <c r="A230" t="s">
        <v>3735</v>
      </c>
    </row>
    <row r="232" spans="1:1">
      <c r="A232" t="s">
        <v>3736</v>
      </c>
    </row>
    <row r="234" spans="1:1">
      <c r="A234" t="s">
        <v>3737</v>
      </c>
    </row>
    <row r="236" spans="1:1">
      <c r="A236" t="s">
        <v>3738</v>
      </c>
    </row>
    <row r="238" spans="1:1">
      <c r="A238" t="s">
        <v>3739</v>
      </c>
    </row>
    <row r="240" spans="1:1">
      <c r="A240" t="s">
        <v>3740</v>
      </c>
    </row>
    <row r="242" spans="1:1">
      <c r="A242" t="s">
        <v>3741</v>
      </c>
    </row>
    <row r="244" spans="1:1">
      <c r="A244" t="s">
        <v>3742</v>
      </c>
    </row>
    <row r="246" spans="1:1">
      <c r="A246" t="s">
        <v>3743</v>
      </c>
    </row>
    <row r="248" spans="1:1">
      <c r="A248" t="s">
        <v>3744</v>
      </c>
    </row>
    <row r="250" spans="1:1">
      <c r="A250" t="s">
        <v>3745</v>
      </c>
    </row>
    <row r="252" spans="1:1">
      <c r="A252" t="s">
        <v>3746</v>
      </c>
    </row>
    <row r="254" spans="1:1">
      <c r="A254" t="s">
        <v>3747</v>
      </c>
    </row>
    <row r="256" spans="1:1">
      <c r="A256" t="s">
        <v>3748</v>
      </c>
    </row>
    <row r="258" spans="1:1">
      <c r="A258" t="s">
        <v>65</v>
      </c>
    </row>
    <row r="259" spans="1:1">
      <c r="A259" t="s">
        <v>3749</v>
      </c>
    </row>
    <row r="261" spans="1:1">
      <c r="A261" t="s">
        <v>65</v>
      </c>
    </row>
    <row r="262" spans="1:1">
      <c r="A262" t="s">
        <v>3750</v>
      </c>
    </row>
    <row r="265" spans="1:1">
      <c r="A265" t="s">
        <v>3751</v>
      </c>
    </row>
    <row r="266" spans="1:1">
      <c r="A266" t="s">
        <v>58</v>
      </c>
    </row>
    <row r="267" spans="1:1">
      <c r="A267" t="s">
        <v>59</v>
      </c>
    </row>
    <row r="268" spans="1:1">
      <c r="A268" t="s">
        <v>60</v>
      </c>
    </row>
    <row r="269" spans="1:1">
      <c r="A269" t="s">
        <v>61</v>
      </c>
    </row>
    <row r="271" spans="1:1">
      <c r="A271" t="s">
        <v>3752</v>
      </c>
    </row>
    <row r="273" spans="1:1">
      <c r="A273" t="s">
        <v>3753</v>
      </c>
    </row>
    <row r="275" spans="1:1">
      <c r="A275" t="s">
        <v>3754</v>
      </c>
    </row>
    <row r="277" spans="1:1">
      <c r="A277" t="s">
        <v>3755</v>
      </c>
    </row>
    <row r="279" spans="1:1">
      <c r="A279" t="s">
        <v>3756</v>
      </c>
    </row>
    <row r="281" spans="1:1">
      <c r="A281" t="s">
        <v>3757</v>
      </c>
    </row>
    <row r="283" spans="1:1">
      <c r="A283" t="s">
        <v>3758</v>
      </c>
    </row>
    <row r="285" spans="1:1">
      <c r="A285" t="s">
        <v>3759</v>
      </c>
    </row>
    <row r="287" spans="1:1">
      <c r="A287" t="s">
        <v>3760</v>
      </c>
    </row>
    <row r="289" spans="1:1">
      <c r="A289" t="s">
        <v>3761</v>
      </c>
    </row>
    <row r="291" spans="1:1">
      <c r="A291" t="s">
        <v>3762</v>
      </c>
    </row>
    <row r="293" spans="1:1">
      <c r="A293" t="s">
        <v>3763</v>
      </c>
    </row>
    <row r="295" spans="1:1">
      <c r="A295" t="s">
        <v>3764</v>
      </c>
    </row>
    <row r="297" spans="1:1">
      <c r="A297" t="s">
        <v>3765</v>
      </c>
    </row>
    <row r="299" spans="1:1">
      <c r="A299" t="s">
        <v>3766</v>
      </c>
    </row>
    <row r="301" spans="1:1">
      <c r="A301" t="s">
        <v>3767</v>
      </c>
    </row>
    <row r="303" spans="1:1">
      <c r="A303" t="s">
        <v>3768</v>
      </c>
    </row>
    <row r="305" spans="1:1">
      <c r="A305" t="s">
        <v>3769</v>
      </c>
    </row>
    <row r="307" spans="1:1">
      <c r="A307" t="s">
        <v>3770</v>
      </c>
    </row>
    <row r="309" spans="1:1">
      <c r="A309" t="s">
        <v>3771</v>
      </c>
    </row>
    <row r="311" spans="1:1">
      <c r="A311" t="s">
        <v>3772</v>
      </c>
    </row>
    <row r="313" spans="1:1">
      <c r="A313" t="s">
        <v>3773</v>
      </c>
    </row>
    <row r="315" spans="1:1">
      <c r="A315" t="s">
        <v>3774</v>
      </c>
    </row>
    <row r="317" spans="1:1">
      <c r="A317" t="s">
        <v>3775</v>
      </c>
    </row>
    <row r="319" spans="1:1">
      <c r="A319" t="s">
        <v>3776</v>
      </c>
    </row>
    <row r="321" spans="1:1">
      <c r="A321" t="s">
        <v>3777</v>
      </c>
    </row>
    <row r="323" spans="1:1">
      <c r="A323" t="s">
        <v>65</v>
      </c>
    </row>
    <row r="324" spans="1:1">
      <c r="A324" t="s">
        <v>3778</v>
      </c>
    </row>
    <row r="326" spans="1:1">
      <c r="A326" t="s">
        <v>65</v>
      </c>
    </row>
    <row r="327" spans="1:1">
      <c r="A327" t="s">
        <v>3779</v>
      </c>
    </row>
    <row r="329" spans="1:1">
      <c r="A329" t="s">
        <v>3780</v>
      </c>
    </row>
    <row r="331" spans="1:1">
      <c r="A331" t="s">
        <v>3781</v>
      </c>
    </row>
    <row r="332" spans="1:1">
      <c r="A332" t="s">
        <v>58</v>
      </c>
    </row>
    <row r="333" spans="1:1">
      <c r="A333" t="s">
        <v>59</v>
      </c>
    </row>
    <row r="334" spans="1:1">
      <c r="A334" t="s">
        <v>60</v>
      </c>
    </row>
    <row r="335" spans="1:1">
      <c r="A335" t="s">
        <v>61</v>
      </c>
    </row>
    <row r="338" spans="1:1">
      <c r="A338" t="s">
        <v>65</v>
      </c>
    </row>
    <row r="339" spans="1:1">
      <c r="A339" t="s">
        <v>3782</v>
      </c>
    </row>
    <row r="341" spans="1:1">
      <c r="A341" t="s">
        <v>65</v>
      </c>
    </row>
    <row r="342" spans="1:1">
      <c r="A342" t="s">
        <v>3783</v>
      </c>
    </row>
    <row r="344" spans="1:1">
      <c r="A344" t="s">
        <v>65</v>
      </c>
    </row>
    <row r="345" spans="1:1">
      <c r="A345" t="s">
        <v>3784</v>
      </c>
    </row>
    <row r="347" spans="1:1">
      <c r="A347" t="s">
        <v>65</v>
      </c>
    </row>
    <row r="348" spans="1:1">
      <c r="A348" t="s">
        <v>3785</v>
      </c>
    </row>
    <row r="350" spans="1:1">
      <c r="A350" t="s">
        <v>3786</v>
      </c>
    </row>
    <row r="352" spans="1:1">
      <c r="A352" t="s">
        <v>65</v>
      </c>
    </row>
    <row r="353" spans="1:1">
      <c r="A353" t="s">
        <v>3787</v>
      </c>
    </row>
    <row r="355" spans="1:1">
      <c r="A355" t="s">
        <v>65</v>
      </c>
    </row>
    <row r="356" spans="1:1">
      <c r="A356" t="s">
        <v>3788</v>
      </c>
    </row>
    <row r="358" spans="1:1">
      <c r="A358" t="s">
        <v>65</v>
      </c>
    </row>
    <row r="359" spans="1:1">
      <c r="A359" t="s">
        <v>3789</v>
      </c>
    </row>
    <row r="361" spans="1:1">
      <c r="A361" t="s">
        <v>65</v>
      </c>
    </row>
    <row r="362" spans="1:1">
      <c r="A362" t="s">
        <v>3790</v>
      </c>
    </row>
    <row r="364" spans="1:1">
      <c r="A364" t="s">
        <v>65</v>
      </c>
    </row>
    <row r="365" spans="1:1">
      <c r="A365" t="s">
        <v>3791</v>
      </c>
    </row>
    <row r="367" spans="1:1">
      <c r="A367" t="s">
        <v>65</v>
      </c>
    </row>
    <row r="368" spans="1:1">
      <c r="A368" t="s">
        <v>3792</v>
      </c>
    </row>
    <row r="370" spans="1:1">
      <c r="A370" t="s">
        <v>65</v>
      </c>
    </row>
    <row r="371" spans="1:1">
      <c r="A371" t="s">
        <v>3793</v>
      </c>
    </row>
    <row r="373" spans="1:1">
      <c r="A373" t="s">
        <v>65</v>
      </c>
    </row>
    <row r="374" spans="1:1">
      <c r="A374" t="s">
        <v>3794</v>
      </c>
    </row>
    <row r="376" spans="1:1">
      <c r="A376" t="s">
        <v>3795</v>
      </c>
    </row>
    <row r="378" spans="1:1">
      <c r="A378" t="s">
        <v>65</v>
      </c>
    </row>
    <row r="379" spans="1:1">
      <c r="A379" t="s">
        <v>3796</v>
      </c>
    </row>
    <row r="381" spans="1:1">
      <c r="A381" t="s">
        <v>65</v>
      </c>
    </row>
    <row r="382" spans="1:1">
      <c r="A382" t="s">
        <v>3118</v>
      </c>
    </row>
    <row r="384" spans="1:1">
      <c r="A384" t="s">
        <v>65</v>
      </c>
    </row>
    <row r="385" spans="1:1">
      <c r="A385" t="s">
        <v>3119</v>
      </c>
    </row>
    <row r="387" spans="1:1">
      <c r="A387" t="s">
        <v>65</v>
      </c>
    </row>
    <row r="388" spans="1:1">
      <c r="A388" t="s">
        <v>3797</v>
      </c>
    </row>
    <row r="390" spans="1:1">
      <c r="A390" t="s">
        <v>3285</v>
      </c>
    </row>
    <row r="392" spans="1:1">
      <c r="A392" t="s">
        <v>3798</v>
      </c>
    </row>
    <row r="394" spans="1:1">
      <c r="A394" t="s">
        <v>3799</v>
      </c>
    </row>
    <row r="397" spans="1:1">
      <c r="A397" t="s">
        <v>3800</v>
      </c>
    </row>
    <row r="398" spans="1:1">
      <c r="A398" t="s">
        <v>58</v>
      </c>
    </row>
    <row r="399" spans="1:1">
      <c r="A399" t="s">
        <v>59</v>
      </c>
    </row>
    <row r="400" spans="1:1">
      <c r="A400" t="s">
        <v>60</v>
      </c>
    </row>
    <row r="401" spans="1:1">
      <c r="A401" t="s">
        <v>61</v>
      </c>
    </row>
    <row r="403" spans="1:1">
      <c r="A403" t="s">
        <v>3801</v>
      </c>
    </row>
    <row r="405" spans="1:1">
      <c r="A405" t="s">
        <v>65</v>
      </c>
    </row>
    <row r="406" spans="1:1">
      <c r="A406" t="s">
        <v>3802</v>
      </c>
    </row>
    <row r="408" spans="1:1">
      <c r="A408" t="s">
        <v>65</v>
      </c>
    </row>
    <row r="409" spans="1:1">
      <c r="A409" t="s">
        <v>3803</v>
      </c>
    </row>
    <row r="411" spans="1:1">
      <c r="A411" t="s">
        <v>3804</v>
      </c>
    </row>
    <row r="413" spans="1:1">
      <c r="A413" t="s">
        <v>65</v>
      </c>
    </row>
    <row r="414" spans="1:1">
      <c r="A414" t="s">
        <v>3805</v>
      </c>
    </row>
    <row r="416" spans="1:1">
      <c r="A416" t="s">
        <v>65</v>
      </c>
    </row>
    <row r="417" spans="1:1">
      <c r="A417" t="s">
        <v>3806</v>
      </c>
    </row>
    <row r="419" spans="1:1">
      <c r="A419" t="s">
        <v>3807</v>
      </c>
    </row>
    <row r="421" spans="1:1">
      <c r="A421" t="s">
        <v>3808</v>
      </c>
    </row>
    <row r="423" spans="1:1">
      <c r="A423" t="s">
        <v>3809</v>
      </c>
    </row>
    <row r="425" spans="1:1">
      <c r="A425" t="s">
        <v>3810</v>
      </c>
    </row>
    <row r="427" spans="1:1">
      <c r="A427" t="s">
        <v>3811</v>
      </c>
    </row>
    <row r="429" spans="1:1">
      <c r="A429" t="s">
        <v>3812</v>
      </c>
    </row>
    <row r="431" spans="1:1">
      <c r="A431" t="s">
        <v>3813</v>
      </c>
    </row>
    <row r="433" spans="1:1">
      <c r="A433" t="s">
        <v>3814</v>
      </c>
    </row>
    <row r="435" spans="1:1">
      <c r="A435" t="s">
        <v>3815</v>
      </c>
    </row>
    <row r="437" spans="1:1">
      <c r="A437" t="s">
        <v>3816</v>
      </c>
    </row>
    <row r="439" spans="1:1">
      <c r="A439" t="s">
        <v>3817</v>
      </c>
    </row>
    <row r="441" spans="1:1">
      <c r="A441" t="s">
        <v>3818</v>
      </c>
    </row>
    <row r="443" spans="1:1">
      <c r="A443" t="s">
        <v>3819</v>
      </c>
    </row>
    <row r="445" spans="1:1">
      <c r="A445" t="s">
        <v>3038</v>
      </c>
    </row>
    <row r="447" spans="1:1">
      <c r="A447" t="s">
        <v>3820</v>
      </c>
    </row>
    <row r="449" spans="1:1">
      <c r="A449" t="s">
        <v>3821</v>
      </c>
    </row>
    <row r="451" spans="1:1">
      <c r="A451" t="s">
        <v>3822</v>
      </c>
    </row>
    <row r="453" spans="1:1">
      <c r="A453" t="s">
        <v>3823</v>
      </c>
    </row>
    <row r="455" spans="1:1">
      <c r="A455" t="s">
        <v>3824</v>
      </c>
    </row>
    <row r="457" spans="1:1">
      <c r="A457" t="s">
        <v>3825</v>
      </c>
    </row>
    <row r="459" spans="1:1">
      <c r="A459" t="s">
        <v>3826</v>
      </c>
    </row>
    <row r="461" spans="1:1">
      <c r="A461" t="s">
        <v>3827</v>
      </c>
    </row>
    <row r="463" spans="1:1">
      <c r="A463" t="s">
        <v>3828</v>
      </c>
    </row>
    <row r="464" spans="1:1">
      <c r="A464" t="s">
        <v>58</v>
      </c>
    </row>
    <row r="465" spans="1:1">
      <c r="A465" t="s">
        <v>59</v>
      </c>
    </row>
    <row r="466" spans="1:1">
      <c r="A466" t="s">
        <v>60</v>
      </c>
    </row>
    <row r="467" spans="1:1">
      <c r="A467" t="s">
        <v>61</v>
      </c>
    </row>
    <row r="470" spans="1:1">
      <c r="A470" t="s">
        <v>3829</v>
      </c>
    </row>
    <row r="472" spans="1:1">
      <c r="A472" t="s">
        <v>3830</v>
      </c>
    </row>
    <row r="474" spans="1:1">
      <c r="A474" t="s">
        <v>3831</v>
      </c>
    </row>
    <row r="476" spans="1:1">
      <c r="A476" t="s">
        <v>65</v>
      </c>
    </row>
    <row r="477" spans="1:1">
      <c r="A477" t="s">
        <v>3832</v>
      </c>
    </row>
    <row r="479" spans="1:1">
      <c r="A479" t="s">
        <v>65</v>
      </c>
    </row>
    <row r="480" spans="1:1">
      <c r="A480" t="s">
        <v>3833</v>
      </c>
    </row>
    <row r="482" spans="1:1">
      <c r="A482" t="s">
        <v>65</v>
      </c>
    </row>
    <row r="483" spans="1:1">
      <c r="A483" t="s">
        <v>3834</v>
      </c>
    </row>
    <row r="485" spans="1:1">
      <c r="A485" t="s">
        <v>65</v>
      </c>
    </row>
    <row r="486" spans="1:1">
      <c r="A486" t="s">
        <v>3067</v>
      </c>
    </row>
    <row r="488" spans="1:1">
      <c r="A488" t="s">
        <v>3328</v>
      </c>
    </row>
    <row r="490" spans="1:1">
      <c r="A490" t="s">
        <v>3835</v>
      </c>
    </row>
    <row r="492" spans="1:1">
      <c r="A492" t="s">
        <v>3836</v>
      </c>
    </row>
    <row r="494" spans="1:1">
      <c r="A494" t="s">
        <v>3837</v>
      </c>
    </row>
    <row r="496" spans="1:1">
      <c r="A496" t="s">
        <v>3838</v>
      </c>
    </row>
    <row r="498" spans="1:1">
      <c r="A498" t="s">
        <v>3839</v>
      </c>
    </row>
    <row r="500" spans="1:1">
      <c r="A500" t="s">
        <v>3840</v>
      </c>
    </row>
    <row r="502" spans="1:1">
      <c r="A502" t="s">
        <v>3841</v>
      </c>
    </row>
    <row r="504" spans="1:1">
      <c r="A504" t="s">
        <v>3842</v>
      </c>
    </row>
    <row r="506" spans="1:1">
      <c r="A506" t="s">
        <v>3344</v>
      </c>
    </row>
    <row r="508" spans="1:1">
      <c r="A508" t="s">
        <v>3843</v>
      </c>
    </row>
    <row r="510" spans="1:1">
      <c r="A510" t="s">
        <v>3844</v>
      </c>
    </row>
    <row r="512" spans="1:1">
      <c r="A512" t="s">
        <v>3845</v>
      </c>
    </row>
    <row r="514" spans="1:1">
      <c r="A514" t="s">
        <v>3846</v>
      </c>
    </row>
    <row r="516" spans="1:1">
      <c r="A516" t="s">
        <v>3847</v>
      </c>
    </row>
    <row r="518" spans="1:1">
      <c r="A518" t="s">
        <v>65</v>
      </c>
    </row>
    <row r="519" spans="1:1">
      <c r="A519" t="s">
        <v>3848</v>
      </c>
    </row>
    <row r="521" spans="1:1">
      <c r="A521" t="s">
        <v>65</v>
      </c>
    </row>
    <row r="522" spans="1:1">
      <c r="A522" t="s">
        <v>3849</v>
      </c>
    </row>
    <row r="524" spans="1:1">
      <c r="A524" t="s">
        <v>3850</v>
      </c>
    </row>
    <row r="526" spans="1:1">
      <c r="A526" t="s">
        <v>3851</v>
      </c>
    </row>
    <row r="529" spans="1:1">
      <c r="A529" t="s">
        <v>3852</v>
      </c>
    </row>
    <row r="530" spans="1:1">
      <c r="A530" t="s">
        <v>58</v>
      </c>
    </row>
    <row r="531" spans="1:1">
      <c r="A531" t="s">
        <v>59</v>
      </c>
    </row>
    <row r="532" spans="1:1">
      <c r="A532" t="s">
        <v>60</v>
      </c>
    </row>
    <row r="533" spans="1:1">
      <c r="A533" t="s">
        <v>61</v>
      </c>
    </row>
    <row r="535" spans="1:1">
      <c r="A535" t="s">
        <v>3853</v>
      </c>
    </row>
    <row r="537" spans="1:1">
      <c r="A537" t="s">
        <v>3854</v>
      </c>
    </row>
    <row r="539" spans="1:1">
      <c r="A539" t="s">
        <v>3855</v>
      </c>
    </row>
    <row r="541" spans="1:1">
      <c r="A541" t="s">
        <v>3856</v>
      </c>
    </row>
    <row r="543" spans="1:1">
      <c r="A543" t="s">
        <v>65</v>
      </c>
    </row>
    <row r="544" spans="1:1">
      <c r="A544" t="s">
        <v>3857</v>
      </c>
    </row>
    <row r="546" spans="1:1">
      <c r="A546" t="s">
        <v>65</v>
      </c>
    </row>
    <row r="547" spans="1:1">
      <c r="A547" t="s">
        <v>3096</v>
      </c>
    </row>
    <row r="549" spans="1:1">
      <c r="A549" t="s">
        <v>3858</v>
      </c>
    </row>
    <row r="551" spans="1:1">
      <c r="A551" t="s">
        <v>3859</v>
      </c>
    </row>
    <row r="553" spans="1:1">
      <c r="A553" t="s">
        <v>3860</v>
      </c>
    </row>
    <row r="555" spans="1:1">
      <c r="A555" t="s">
        <v>3861</v>
      </c>
    </row>
    <row r="557" spans="1:1">
      <c r="A557" t="s">
        <v>3862</v>
      </c>
    </row>
    <row r="559" spans="1:1">
      <c r="A559" t="s">
        <v>65</v>
      </c>
    </row>
    <row r="560" spans="1:1">
      <c r="A560" t="s">
        <v>3863</v>
      </c>
    </row>
    <row r="562" spans="1:1">
      <c r="A562" t="s">
        <v>65</v>
      </c>
    </row>
    <row r="563" spans="1:1">
      <c r="A563" t="s">
        <v>3864</v>
      </c>
    </row>
    <row r="565" spans="1:1">
      <c r="A565" t="s">
        <v>3865</v>
      </c>
    </row>
    <row r="567" spans="1:1">
      <c r="A567" t="s">
        <v>3866</v>
      </c>
    </row>
    <row r="569" spans="1:1">
      <c r="A569" t="s">
        <v>3867</v>
      </c>
    </row>
    <row r="571" spans="1:1">
      <c r="A571" t="s">
        <v>3868</v>
      </c>
    </row>
    <row r="573" spans="1:1">
      <c r="A573" t="s">
        <v>3371</v>
      </c>
    </row>
    <row r="575" spans="1:1">
      <c r="A575" t="s">
        <v>3869</v>
      </c>
    </row>
    <row r="577" spans="1:1">
      <c r="A577" t="s">
        <v>3870</v>
      </c>
    </row>
    <row r="579" spans="1:1">
      <c r="A579" t="s">
        <v>3871</v>
      </c>
    </row>
    <row r="581" spans="1:1">
      <c r="A581" t="s">
        <v>3872</v>
      </c>
    </row>
    <row r="583" spans="1:1">
      <c r="A583" t="s">
        <v>3873</v>
      </c>
    </row>
    <row r="585" spans="1:1">
      <c r="A585" t="s">
        <v>3874</v>
      </c>
    </row>
    <row r="587" spans="1:1">
      <c r="A587" t="s">
        <v>3875</v>
      </c>
    </row>
    <row r="589" spans="1:1">
      <c r="A589" t="s">
        <v>3876</v>
      </c>
    </row>
    <row r="591" spans="1:1">
      <c r="A591" t="s">
        <v>3877</v>
      </c>
    </row>
    <row r="593" spans="1:1">
      <c r="A593" t="s">
        <v>3878</v>
      </c>
    </row>
    <row r="595" spans="1:1">
      <c r="A595" t="s">
        <v>3879</v>
      </c>
    </row>
    <row r="596" spans="1:1">
      <c r="A596" t="s">
        <v>58</v>
      </c>
    </row>
    <row r="597" spans="1:1">
      <c r="A597" t="s">
        <v>59</v>
      </c>
    </row>
    <row r="598" spans="1:1">
      <c r="A598" t="s">
        <v>60</v>
      </c>
    </row>
    <row r="599" spans="1:1">
      <c r="A599" t="s">
        <v>61</v>
      </c>
    </row>
    <row r="602" spans="1:1">
      <c r="A602" t="s">
        <v>3880</v>
      </c>
    </row>
    <row r="604" spans="1:1">
      <c r="A604" t="s">
        <v>3881</v>
      </c>
    </row>
    <row r="606" spans="1:1">
      <c r="A606" t="s">
        <v>65</v>
      </c>
    </row>
    <row r="607" spans="1:1">
      <c r="A607" t="s">
        <v>3882</v>
      </c>
    </row>
    <row r="609" spans="1:1">
      <c r="A609" t="s">
        <v>65</v>
      </c>
    </row>
    <row r="610" spans="1:1">
      <c r="A610" t="s">
        <v>326</v>
      </c>
    </row>
    <row r="611" spans="1:1">
      <c r="A611" t="s">
        <v>3883</v>
      </c>
    </row>
    <row r="613" spans="1:1">
      <c r="A613" t="s">
        <v>65</v>
      </c>
    </row>
    <row r="614" spans="1:1">
      <c r="A614" t="s">
        <v>65</v>
      </c>
    </row>
    <row r="615" spans="1:1">
      <c r="A615" t="s">
        <v>65</v>
      </c>
    </row>
  </sheetData>
  <pageMargins left="0.7" right="0.7" top="0.75" bottom="0.75" header="0.3" footer="0.3"/>
  <pageSetup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1D00-007A-4FE9-8FB0-D30B8C307D58}">
  <dimension ref="A1:A668"/>
  <sheetViews>
    <sheetView topLeftCell="A405" workbookViewId="0">
      <selection activeCell="N654" sqref="N654"/>
    </sheetView>
  </sheetViews>
  <sheetFormatPr defaultRowHeight="14.4"/>
  <sheetData>
    <row r="1" spans="1:1">
      <c r="A1" s="37"/>
    </row>
    <row r="2" spans="1:1">
      <c r="A2" s="37" t="s">
        <v>3382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3383</v>
      </c>
    </row>
    <row r="9" spans="1:1">
      <c r="A9" s="37"/>
    </row>
    <row r="10" spans="1:1">
      <c r="A10" s="37" t="s">
        <v>65</v>
      </c>
    </row>
    <row r="11" spans="1:1">
      <c r="A11" s="37" t="s">
        <v>3384</v>
      </c>
    </row>
    <row r="12" spans="1:1">
      <c r="A12" s="37"/>
    </row>
    <row r="13" spans="1:1">
      <c r="A13" s="37" t="s">
        <v>65</v>
      </c>
    </row>
    <row r="14" spans="1:1">
      <c r="A14" s="37" t="s">
        <v>3385</v>
      </c>
    </row>
    <row r="15" spans="1:1">
      <c r="A15" s="37"/>
    </row>
    <row r="16" spans="1:1">
      <c r="A16" s="37" t="s">
        <v>3386</v>
      </c>
    </row>
    <row r="17" spans="1:1">
      <c r="A17" s="37"/>
    </row>
    <row r="18" spans="1:1">
      <c r="A18" s="37" t="s">
        <v>65</v>
      </c>
    </row>
    <row r="19" spans="1:1">
      <c r="A19" s="37" t="s">
        <v>3387</v>
      </c>
    </row>
    <row r="20" spans="1:1">
      <c r="A20" s="37"/>
    </row>
    <row r="21" spans="1:1">
      <c r="A21" s="37" t="s">
        <v>65</v>
      </c>
    </row>
    <row r="22" spans="1:1">
      <c r="A22" s="37" t="s">
        <v>3388</v>
      </c>
    </row>
    <row r="23" spans="1:1">
      <c r="A23" s="37"/>
    </row>
    <row r="24" spans="1:1">
      <c r="A24" s="37" t="s">
        <v>65</v>
      </c>
    </row>
    <row r="25" spans="1:1">
      <c r="A25" s="37" t="s">
        <v>3389</v>
      </c>
    </row>
    <row r="26" spans="1:1">
      <c r="A26" s="37"/>
    </row>
    <row r="27" spans="1:1">
      <c r="A27" s="37" t="s">
        <v>65</v>
      </c>
    </row>
    <row r="28" spans="1:1">
      <c r="A28" s="37" t="s">
        <v>3390</v>
      </c>
    </row>
    <row r="29" spans="1:1">
      <c r="A29" s="37"/>
    </row>
    <row r="30" spans="1:1">
      <c r="A30" s="37" t="s">
        <v>3391</v>
      </c>
    </row>
    <row r="31" spans="1:1">
      <c r="A31" s="37"/>
    </row>
    <row r="32" spans="1:1">
      <c r="A32" s="37" t="s">
        <v>3392</v>
      </c>
    </row>
    <row r="33" spans="1:1">
      <c r="A33" s="37"/>
    </row>
    <row r="34" spans="1:1">
      <c r="A34" s="37" t="s">
        <v>3393</v>
      </c>
    </row>
    <row r="35" spans="1:1">
      <c r="A35" s="37"/>
    </row>
    <row r="36" spans="1:1">
      <c r="A36" s="37" t="s">
        <v>65</v>
      </c>
    </row>
    <row r="37" spans="1:1">
      <c r="A37" s="37" t="s">
        <v>3394</v>
      </c>
    </row>
    <row r="38" spans="1:1">
      <c r="A38" s="37"/>
    </row>
    <row r="39" spans="1:1">
      <c r="A39" s="37" t="s">
        <v>65</v>
      </c>
    </row>
    <row r="40" spans="1:1">
      <c r="A40" s="37" t="s">
        <v>3395</v>
      </c>
    </row>
    <row r="41" spans="1:1">
      <c r="A41" s="37"/>
    </row>
    <row r="42" spans="1:1">
      <c r="A42" s="37" t="s">
        <v>3396</v>
      </c>
    </row>
    <row r="43" spans="1:1">
      <c r="A43" s="37"/>
    </row>
    <row r="44" spans="1:1">
      <c r="A44" s="37" t="s">
        <v>3397</v>
      </c>
    </row>
    <row r="45" spans="1:1">
      <c r="A45" s="37"/>
    </row>
    <row r="46" spans="1:1">
      <c r="A46" s="37" t="s">
        <v>2877</v>
      </c>
    </row>
    <row r="47" spans="1:1">
      <c r="A47" s="37"/>
    </row>
    <row r="48" spans="1:1">
      <c r="A48" s="37" t="s">
        <v>3398</v>
      </c>
    </row>
    <row r="49" spans="1:1">
      <c r="A49" s="37"/>
    </row>
    <row r="50" spans="1:1">
      <c r="A50" s="37" t="s">
        <v>3399</v>
      </c>
    </row>
    <row r="51" spans="1:1">
      <c r="A51" s="37"/>
    </row>
    <row r="52" spans="1:1">
      <c r="A52" s="37" t="s">
        <v>3400</v>
      </c>
    </row>
    <row r="53" spans="1:1">
      <c r="A53" s="37"/>
    </row>
    <row r="54" spans="1:1">
      <c r="A54" s="37" t="s">
        <v>3401</v>
      </c>
    </row>
    <row r="55" spans="1:1">
      <c r="A55" s="37"/>
    </row>
    <row r="56" spans="1:1">
      <c r="A56" s="37" t="s">
        <v>3402</v>
      </c>
    </row>
    <row r="57" spans="1:1">
      <c r="A57" s="37"/>
    </row>
    <row r="58" spans="1:1">
      <c r="A58" s="37" t="s">
        <v>2883</v>
      </c>
    </row>
    <row r="59" spans="1:1">
      <c r="A59" s="37"/>
    </row>
    <row r="60" spans="1:1">
      <c r="A60" s="37" t="s">
        <v>65</v>
      </c>
    </row>
    <row r="61" spans="1:1">
      <c r="A61" s="37" t="s">
        <v>3403</v>
      </c>
    </row>
    <row r="62" spans="1:1">
      <c r="A62" s="37"/>
    </row>
    <row r="63" spans="1:1">
      <c r="A63" s="37" t="s">
        <v>65</v>
      </c>
    </row>
    <row r="64" spans="1:1">
      <c r="A64" s="37" t="s">
        <v>3404</v>
      </c>
    </row>
    <row r="65" spans="1:1">
      <c r="A65" s="37"/>
    </row>
    <row r="66" spans="1:1">
      <c r="A66" s="37" t="s">
        <v>3405</v>
      </c>
    </row>
    <row r="67" spans="1:1">
      <c r="A67" s="37"/>
    </row>
    <row r="68" spans="1:1">
      <c r="A68" s="37" t="s">
        <v>3406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/>
    </row>
    <row r="75" spans="1:1">
      <c r="A75" s="37" t="s">
        <v>3407</v>
      </c>
    </row>
    <row r="76" spans="1:1">
      <c r="A76" s="37"/>
    </row>
    <row r="77" spans="1:1">
      <c r="A77" s="37" t="s">
        <v>3408</v>
      </c>
    </row>
    <row r="78" spans="1:1">
      <c r="A78" s="37"/>
    </row>
    <row r="79" spans="1:1">
      <c r="A79" s="37" t="s">
        <v>65</v>
      </c>
    </row>
    <row r="80" spans="1:1">
      <c r="A80" s="37" t="s">
        <v>3409</v>
      </c>
    </row>
    <row r="81" spans="1:1">
      <c r="A81" s="37"/>
    </row>
    <row r="82" spans="1:1">
      <c r="A82" s="37" t="s">
        <v>65</v>
      </c>
    </row>
    <row r="83" spans="1:1">
      <c r="A83" s="37" t="s">
        <v>3410</v>
      </c>
    </row>
    <row r="84" spans="1:1">
      <c r="A84" s="37"/>
    </row>
    <row r="85" spans="1:1">
      <c r="A85" s="37" t="s">
        <v>3411</v>
      </c>
    </row>
    <row r="86" spans="1:1">
      <c r="A86" s="37"/>
    </row>
    <row r="87" spans="1:1">
      <c r="A87" s="37" t="s">
        <v>3412</v>
      </c>
    </row>
    <row r="88" spans="1:1">
      <c r="A88" s="37"/>
    </row>
    <row r="89" spans="1:1">
      <c r="A89" s="37" t="s">
        <v>2893</v>
      </c>
    </row>
    <row r="90" spans="1:1">
      <c r="A90" s="37"/>
    </row>
    <row r="91" spans="1:1">
      <c r="A91" s="37" t="s">
        <v>3413</v>
      </c>
    </row>
    <row r="92" spans="1:1">
      <c r="A92" s="37"/>
    </row>
    <row r="93" spans="1:1">
      <c r="A93" s="37" t="s">
        <v>3414</v>
      </c>
    </row>
    <row r="94" spans="1:1">
      <c r="A94" s="37"/>
    </row>
    <row r="95" spans="1:1">
      <c r="A95" s="37" t="s">
        <v>3415</v>
      </c>
    </row>
    <row r="96" spans="1:1">
      <c r="A96" s="37"/>
    </row>
    <row r="97" spans="1:1">
      <c r="A97" s="37" t="s">
        <v>3416</v>
      </c>
    </row>
    <row r="98" spans="1:1">
      <c r="A98" s="37"/>
    </row>
    <row r="99" spans="1:1">
      <c r="A99" s="37" t="s">
        <v>3417</v>
      </c>
    </row>
    <row r="100" spans="1:1">
      <c r="A100" s="37"/>
    </row>
    <row r="101" spans="1:1">
      <c r="A101" s="37" t="s">
        <v>3418</v>
      </c>
    </row>
    <row r="102" spans="1:1">
      <c r="A102" s="37"/>
    </row>
    <row r="103" spans="1:1">
      <c r="A103" s="37" t="s">
        <v>3419</v>
      </c>
    </row>
    <row r="104" spans="1:1">
      <c r="A104" s="37"/>
    </row>
    <row r="105" spans="1:1">
      <c r="A105" s="37" t="s">
        <v>3420</v>
      </c>
    </row>
    <row r="106" spans="1:1">
      <c r="A106" s="37"/>
    </row>
    <row r="107" spans="1:1">
      <c r="A107" s="37" t="s">
        <v>65</v>
      </c>
    </row>
    <row r="108" spans="1:1">
      <c r="A108" s="37" t="s">
        <v>3421</v>
      </c>
    </row>
    <row r="109" spans="1:1">
      <c r="A109" s="37"/>
    </row>
    <row r="110" spans="1:1">
      <c r="A110" s="37" t="s">
        <v>65</v>
      </c>
    </row>
    <row r="111" spans="1:1">
      <c r="A111" s="37" t="s">
        <v>3422</v>
      </c>
    </row>
    <row r="112" spans="1:1">
      <c r="A112" s="37"/>
    </row>
    <row r="113" spans="1:1">
      <c r="A113" s="37" t="s">
        <v>3423</v>
      </c>
    </row>
    <row r="114" spans="1:1">
      <c r="A114" s="37"/>
    </row>
    <row r="115" spans="1:1">
      <c r="A115" s="37" t="s">
        <v>3424</v>
      </c>
    </row>
    <row r="116" spans="1:1">
      <c r="A116" s="37"/>
    </row>
    <row r="117" spans="1:1">
      <c r="A117" s="37" t="s">
        <v>3425</v>
      </c>
    </row>
    <row r="118" spans="1:1">
      <c r="A118" s="37"/>
    </row>
    <row r="119" spans="1:1">
      <c r="A119" s="37" t="s">
        <v>65</v>
      </c>
    </row>
    <row r="120" spans="1:1">
      <c r="A120" s="37" t="s">
        <v>3426</v>
      </c>
    </row>
    <row r="121" spans="1:1">
      <c r="A121" s="37"/>
    </row>
    <row r="122" spans="1:1">
      <c r="A122" s="37" t="s">
        <v>65</v>
      </c>
    </row>
    <row r="123" spans="1:1">
      <c r="A123" s="37" t="s">
        <v>3427</v>
      </c>
    </row>
    <row r="124" spans="1:1">
      <c r="A124" s="37"/>
    </row>
    <row r="125" spans="1:1">
      <c r="A125" s="37" t="s">
        <v>3428</v>
      </c>
    </row>
    <row r="126" spans="1:1">
      <c r="A126" s="37"/>
    </row>
    <row r="127" spans="1:1">
      <c r="A127" s="37" t="s">
        <v>3429</v>
      </c>
    </row>
    <row r="128" spans="1:1">
      <c r="A128" s="37"/>
    </row>
    <row r="129" spans="1:1">
      <c r="A129" s="37" t="s">
        <v>65</v>
      </c>
    </row>
    <row r="130" spans="1:1">
      <c r="A130" s="37" t="s">
        <v>3430</v>
      </c>
    </row>
    <row r="131" spans="1:1">
      <c r="A131" s="37"/>
    </row>
    <row r="132" spans="1:1">
      <c r="A132" s="37" t="s">
        <v>65</v>
      </c>
    </row>
    <row r="133" spans="1:1">
      <c r="A133" s="37"/>
    </row>
    <row r="134" spans="1:1">
      <c r="A134" s="37" t="s">
        <v>3431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3432</v>
      </c>
    </row>
    <row r="141" spans="1:1">
      <c r="A141" s="37"/>
    </row>
    <row r="142" spans="1:1">
      <c r="A142" s="37" t="s">
        <v>65</v>
      </c>
    </row>
    <row r="143" spans="1:1">
      <c r="A143" s="37" t="s">
        <v>3433</v>
      </c>
    </row>
    <row r="144" spans="1:1">
      <c r="A144" s="37"/>
    </row>
    <row r="145" spans="1:1">
      <c r="A145" s="37" t="s">
        <v>65</v>
      </c>
    </row>
    <row r="146" spans="1:1">
      <c r="A146" s="37" t="s">
        <v>3434</v>
      </c>
    </row>
    <row r="147" spans="1:1">
      <c r="A147" s="37"/>
    </row>
    <row r="148" spans="1:1">
      <c r="A148" s="37" t="s">
        <v>3435</v>
      </c>
    </row>
    <row r="149" spans="1:1">
      <c r="A149" s="37"/>
    </row>
    <row r="150" spans="1:1">
      <c r="A150" s="37" t="s">
        <v>3436</v>
      </c>
    </row>
    <row r="151" spans="1:1">
      <c r="A151" s="37"/>
    </row>
    <row r="152" spans="1:1">
      <c r="A152" s="37" t="s">
        <v>3437</v>
      </c>
    </row>
    <row r="153" spans="1:1">
      <c r="A153" s="37"/>
    </row>
    <row r="154" spans="1:1">
      <c r="A154" s="37" t="s">
        <v>3438</v>
      </c>
    </row>
    <row r="155" spans="1:1">
      <c r="A155" s="37"/>
    </row>
    <row r="156" spans="1:1">
      <c r="A156" s="37" t="s">
        <v>3439</v>
      </c>
    </row>
    <row r="157" spans="1:1">
      <c r="A157" s="37"/>
    </row>
    <row r="158" spans="1:1">
      <c r="A158" s="37" t="s">
        <v>2922</v>
      </c>
    </row>
    <row r="159" spans="1:1">
      <c r="A159" s="37"/>
    </row>
    <row r="160" spans="1:1">
      <c r="A160" s="37" t="s">
        <v>3440</v>
      </c>
    </row>
    <row r="161" spans="1:1">
      <c r="A161" s="37"/>
    </row>
    <row r="162" spans="1:1">
      <c r="A162" s="37" t="s">
        <v>3441</v>
      </c>
    </row>
    <row r="163" spans="1:1">
      <c r="A163" s="37"/>
    </row>
    <row r="164" spans="1:1">
      <c r="A164" s="37" t="s">
        <v>3442</v>
      </c>
    </row>
    <row r="165" spans="1:1">
      <c r="A165" s="37"/>
    </row>
    <row r="166" spans="1:1">
      <c r="A166" s="37" t="s">
        <v>3443</v>
      </c>
    </row>
    <row r="167" spans="1:1">
      <c r="A167" s="37"/>
    </row>
    <row r="168" spans="1:1">
      <c r="A168" s="37" t="s">
        <v>3444</v>
      </c>
    </row>
    <row r="169" spans="1:1">
      <c r="A169" s="37"/>
    </row>
    <row r="170" spans="1:1">
      <c r="A170" s="37" t="s">
        <v>3445</v>
      </c>
    </row>
    <row r="171" spans="1:1">
      <c r="A171" s="37"/>
    </row>
    <row r="172" spans="1:1">
      <c r="A172" s="37" t="s">
        <v>3446</v>
      </c>
    </row>
    <row r="173" spans="1:1">
      <c r="A173" s="37"/>
    </row>
    <row r="174" spans="1:1">
      <c r="A174" s="37" t="s">
        <v>3447</v>
      </c>
    </row>
    <row r="175" spans="1:1">
      <c r="A175" s="37"/>
    </row>
    <row r="176" spans="1:1">
      <c r="A176" s="37" t="s">
        <v>2930</v>
      </c>
    </row>
    <row r="177" spans="1:1">
      <c r="A177" s="37"/>
    </row>
    <row r="178" spans="1:1">
      <c r="A178" s="37" t="s">
        <v>3448</v>
      </c>
    </row>
    <row r="179" spans="1:1">
      <c r="A179" s="37"/>
    </row>
    <row r="180" spans="1:1">
      <c r="A180" s="37" t="s">
        <v>3449</v>
      </c>
    </row>
    <row r="181" spans="1:1">
      <c r="A181" s="37"/>
    </row>
    <row r="182" spans="1:1">
      <c r="A182" s="37" t="s">
        <v>3450</v>
      </c>
    </row>
    <row r="183" spans="1:1">
      <c r="A183" s="37"/>
    </row>
    <row r="184" spans="1:1">
      <c r="A184" s="37" t="s">
        <v>3451</v>
      </c>
    </row>
    <row r="185" spans="1:1">
      <c r="A185" s="37"/>
    </row>
    <row r="186" spans="1:1">
      <c r="A186" s="37" t="s">
        <v>3452</v>
      </c>
    </row>
    <row r="187" spans="1:1">
      <c r="A187" s="37"/>
    </row>
    <row r="188" spans="1:1">
      <c r="A188" s="37" t="s">
        <v>3453</v>
      </c>
    </row>
    <row r="189" spans="1:1">
      <c r="A189" s="37"/>
    </row>
    <row r="190" spans="1:1">
      <c r="A190" s="37" t="s">
        <v>65</v>
      </c>
    </row>
    <row r="191" spans="1:1">
      <c r="A191" s="37" t="s">
        <v>3454</v>
      </c>
    </row>
    <row r="192" spans="1:1">
      <c r="A192" s="37"/>
    </row>
    <row r="193" spans="1:1">
      <c r="A193" s="37" t="s">
        <v>65</v>
      </c>
    </row>
    <row r="194" spans="1:1">
      <c r="A194" s="37" t="s">
        <v>3455</v>
      </c>
    </row>
    <row r="195" spans="1:1">
      <c r="A195" s="37"/>
    </row>
    <row r="196" spans="1:1">
      <c r="A196" s="37" t="s">
        <v>3456</v>
      </c>
    </row>
    <row r="197" spans="1:1">
      <c r="A197" s="37"/>
    </row>
    <row r="198" spans="1:1">
      <c r="A198" s="37" t="s">
        <v>3457</v>
      </c>
    </row>
    <row r="199" spans="1:1">
      <c r="A199" s="37"/>
    </row>
    <row r="200" spans="1:1">
      <c r="A200" s="37" t="s">
        <v>3458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3459</v>
      </c>
    </row>
    <row r="208" spans="1:1">
      <c r="A208" s="37"/>
    </row>
    <row r="209" spans="1:1">
      <c r="A209" s="37" t="s">
        <v>3460</v>
      </c>
    </row>
    <row r="210" spans="1:1">
      <c r="A210" s="37"/>
    </row>
    <row r="211" spans="1:1">
      <c r="A211" s="37" t="s">
        <v>3461</v>
      </c>
    </row>
    <row r="212" spans="1:1">
      <c r="A212" s="37"/>
    </row>
    <row r="213" spans="1:1">
      <c r="A213" s="37" t="s">
        <v>3462</v>
      </c>
    </row>
    <row r="214" spans="1:1">
      <c r="A214" s="37"/>
    </row>
    <row r="215" spans="1:1">
      <c r="A215" s="37" t="s">
        <v>3463</v>
      </c>
    </row>
    <row r="216" spans="1:1">
      <c r="A216" s="37"/>
    </row>
    <row r="217" spans="1:1">
      <c r="A217" s="37" t="s">
        <v>65</v>
      </c>
    </row>
    <row r="218" spans="1:1">
      <c r="A218" s="37" t="s">
        <v>3464</v>
      </c>
    </row>
    <row r="219" spans="1:1">
      <c r="A219" s="37"/>
    </row>
    <row r="220" spans="1:1">
      <c r="A220" s="37" t="s">
        <v>65</v>
      </c>
    </row>
    <row r="221" spans="1:1">
      <c r="A221" s="37" t="s">
        <v>3465</v>
      </c>
    </row>
    <row r="222" spans="1:1">
      <c r="A222" s="37"/>
    </row>
    <row r="223" spans="1:1">
      <c r="A223" s="37" t="s">
        <v>3466</v>
      </c>
    </row>
    <row r="224" spans="1:1">
      <c r="A224" s="37"/>
    </row>
    <row r="225" spans="1:1">
      <c r="A225" s="37" t="s">
        <v>3467</v>
      </c>
    </row>
    <row r="226" spans="1:1">
      <c r="A226" s="37"/>
    </row>
    <row r="227" spans="1:1">
      <c r="A227" s="37" t="s">
        <v>3468</v>
      </c>
    </row>
    <row r="228" spans="1:1">
      <c r="A228" s="37"/>
    </row>
    <row r="229" spans="1:1">
      <c r="A229" s="37" t="s">
        <v>3469</v>
      </c>
    </row>
    <row r="230" spans="1:1">
      <c r="A230" s="37"/>
    </row>
    <row r="231" spans="1:1">
      <c r="A231" s="37" t="s">
        <v>3470</v>
      </c>
    </row>
    <row r="232" spans="1:1">
      <c r="A232" s="37"/>
    </row>
    <row r="233" spans="1:1">
      <c r="A233" s="37" t="s">
        <v>3471</v>
      </c>
    </row>
    <row r="234" spans="1:1">
      <c r="A234" s="37"/>
    </row>
    <row r="235" spans="1:1">
      <c r="A235" s="37" t="s">
        <v>3215</v>
      </c>
    </row>
    <row r="236" spans="1:1">
      <c r="A236" s="37"/>
    </row>
    <row r="237" spans="1:1">
      <c r="A237" s="37" t="s">
        <v>3216</v>
      </c>
    </row>
    <row r="238" spans="1:1">
      <c r="A238" s="37"/>
    </row>
    <row r="239" spans="1:1">
      <c r="A239" s="37" t="s">
        <v>3472</v>
      </c>
    </row>
    <row r="240" spans="1:1">
      <c r="A240" s="37"/>
    </row>
    <row r="241" spans="1:1">
      <c r="A241" s="37" t="s">
        <v>3473</v>
      </c>
    </row>
    <row r="242" spans="1:1">
      <c r="A242" s="37"/>
    </row>
    <row r="243" spans="1:1">
      <c r="A243" s="37" t="s">
        <v>3474</v>
      </c>
    </row>
    <row r="244" spans="1:1">
      <c r="A244" s="37"/>
    </row>
    <row r="245" spans="1:1">
      <c r="A245" s="37" t="s">
        <v>3475</v>
      </c>
    </row>
    <row r="246" spans="1:1">
      <c r="A246" s="37"/>
    </row>
    <row r="247" spans="1:1">
      <c r="A247" s="37" t="s">
        <v>3476</v>
      </c>
    </row>
    <row r="248" spans="1:1">
      <c r="A248" s="37"/>
    </row>
    <row r="249" spans="1:1">
      <c r="A249" s="37" t="s">
        <v>3477</v>
      </c>
    </row>
    <row r="250" spans="1:1">
      <c r="A250" s="37"/>
    </row>
    <row r="251" spans="1:1">
      <c r="A251" s="37" t="s">
        <v>3478</v>
      </c>
    </row>
    <row r="252" spans="1:1">
      <c r="A252" s="37"/>
    </row>
    <row r="253" spans="1:1">
      <c r="A253" s="37" t="s">
        <v>3479</v>
      </c>
    </row>
    <row r="254" spans="1:1">
      <c r="A254" s="37"/>
    </row>
    <row r="255" spans="1:1">
      <c r="A255" s="37" t="s">
        <v>3480</v>
      </c>
    </row>
    <row r="256" spans="1:1">
      <c r="A256" s="37"/>
    </row>
    <row r="257" spans="1:1">
      <c r="A257" s="37" t="s">
        <v>3481</v>
      </c>
    </row>
    <row r="258" spans="1:1">
      <c r="A258" s="37"/>
    </row>
    <row r="259" spans="1:1">
      <c r="A259" s="37" t="s">
        <v>3482</v>
      </c>
    </row>
    <row r="260" spans="1:1">
      <c r="A260" s="37"/>
    </row>
    <row r="261" spans="1:1">
      <c r="A261" s="37" t="s">
        <v>3483</v>
      </c>
    </row>
    <row r="262" spans="1:1">
      <c r="A262" s="37"/>
    </row>
    <row r="263" spans="1:1">
      <c r="A263" s="37" t="s">
        <v>3484</v>
      </c>
    </row>
    <row r="264" spans="1:1">
      <c r="A264" s="37"/>
    </row>
    <row r="265" spans="1:1">
      <c r="A265" s="37"/>
    </row>
    <row r="266" spans="1:1">
      <c r="A266" s="37" t="s">
        <v>3485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3486</v>
      </c>
    </row>
    <row r="273" spans="1:1">
      <c r="A273" s="37"/>
    </row>
    <row r="274" spans="1:1">
      <c r="A274" s="37" t="s">
        <v>3487</v>
      </c>
    </row>
    <row r="275" spans="1:1">
      <c r="A275" s="37"/>
    </row>
    <row r="276" spans="1:1">
      <c r="A276" s="37" t="s">
        <v>65</v>
      </c>
    </row>
    <row r="277" spans="1:1">
      <c r="A277" s="37" t="s">
        <v>3488</v>
      </c>
    </row>
    <row r="278" spans="1:1">
      <c r="A278" s="37"/>
    </row>
    <row r="279" spans="1:1">
      <c r="A279" s="37" t="s">
        <v>65</v>
      </c>
    </row>
    <row r="280" spans="1:1">
      <c r="A280" s="37" t="s">
        <v>3489</v>
      </c>
    </row>
    <row r="281" spans="1:1">
      <c r="A281" s="37"/>
    </row>
    <row r="282" spans="1:1">
      <c r="A282" s="37" t="s">
        <v>3490</v>
      </c>
    </row>
    <row r="283" spans="1:1">
      <c r="A283" s="37"/>
    </row>
    <row r="284" spans="1:1">
      <c r="A284" s="37" t="s">
        <v>3491</v>
      </c>
    </row>
    <row r="285" spans="1:1">
      <c r="A285" s="37"/>
    </row>
    <row r="286" spans="1:1">
      <c r="A286" s="37" t="s">
        <v>3492</v>
      </c>
    </row>
    <row r="287" spans="1:1">
      <c r="A287" s="37"/>
    </row>
    <row r="288" spans="1:1">
      <c r="A288" s="37" t="s">
        <v>3493</v>
      </c>
    </row>
    <row r="289" spans="1:1">
      <c r="A289" s="37"/>
    </row>
    <row r="290" spans="1:1">
      <c r="A290" s="37" t="s">
        <v>3494</v>
      </c>
    </row>
    <row r="291" spans="1:1">
      <c r="A291" s="37"/>
    </row>
    <row r="292" spans="1:1">
      <c r="A292" s="37" t="s">
        <v>3495</v>
      </c>
    </row>
    <row r="293" spans="1:1">
      <c r="A293" s="37"/>
    </row>
    <row r="294" spans="1:1">
      <c r="A294" s="37" t="s">
        <v>3496</v>
      </c>
    </row>
    <row r="295" spans="1:1">
      <c r="A295" s="37"/>
    </row>
    <row r="296" spans="1:1">
      <c r="A296" s="37" t="s">
        <v>3497</v>
      </c>
    </row>
    <row r="297" spans="1:1">
      <c r="A297" s="37"/>
    </row>
    <row r="298" spans="1:1">
      <c r="A298" s="37" t="s">
        <v>3498</v>
      </c>
    </row>
    <row r="299" spans="1:1">
      <c r="A299" s="37"/>
    </row>
    <row r="300" spans="1:1">
      <c r="A300" s="37" t="s">
        <v>3499</v>
      </c>
    </row>
    <row r="301" spans="1:1">
      <c r="A301" s="37"/>
    </row>
    <row r="302" spans="1:1">
      <c r="A302" s="37" t="s">
        <v>3500</v>
      </c>
    </row>
    <row r="303" spans="1:1">
      <c r="A303" s="37"/>
    </row>
    <row r="304" spans="1:1">
      <c r="A304" s="37" t="s">
        <v>3501</v>
      </c>
    </row>
    <row r="305" spans="1:1">
      <c r="A305" s="37"/>
    </row>
    <row r="306" spans="1:1">
      <c r="A306" s="37" t="s">
        <v>3502</v>
      </c>
    </row>
    <row r="307" spans="1:1">
      <c r="A307" s="37"/>
    </row>
    <row r="308" spans="1:1">
      <c r="A308" s="37" t="s">
        <v>3503</v>
      </c>
    </row>
    <row r="309" spans="1:1">
      <c r="A309" s="37"/>
    </row>
    <row r="310" spans="1:1">
      <c r="A310" s="37" t="s">
        <v>3504</v>
      </c>
    </row>
    <row r="311" spans="1:1">
      <c r="A311" s="37"/>
    </row>
    <row r="312" spans="1:1">
      <c r="A312" s="37" t="s">
        <v>3505</v>
      </c>
    </row>
    <row r="313" spans="1:1">
      <c r="A313" s="37"/>
    </row>
    <row r="314" spans="1:1">
      <c r="A314" s="37" t="s">
        <v>3506</v>
      </c>
    </row>
    <row r="315" spans="1:1">
      <c r="A315" s="37"/>
    </row>
    <row r="316" spans="1:1">
      <c r="A316" s="37" t="s">
        <v>3507</v>
      </c>
    </row>
    <row r="317" spans="1:1">
      <c r="A317" s="37"/>
    </row>
    <row r="318" spans="1:1">
      <c r="A318" s="37" t="s">
        <v>3508</v>
      </c>
    </row>
    <row r="319" spans="1:1">
      <c r="A319" s="37"/>
    </row>
    <row r="320" spans="1:1">
      <c r="A320" s="37" t="s">
        <v>3509</v>
      </c>
    </row>
    <row r="321" spans="1:1">
      <c r="A321" s="37"/>
    </row>
    <row r="322" spans="1:1">
      <c r="A322" s="37" t="s">
        <v>3510</v>
      </c>
    </row>
    <row r="323" spans="1:1">
      <c r="A323" s="37"/>
    </row>
    <row r="324" spans="1:1">
      <c r="A324" s="37" t="s">
        <v>3511</v>
      </c>
    </row>
    <row r="325" spans="1:1">
      <c r="A325" s="37"/>
    </row>
    <row r="326" spans="1:1">
      <c r="A326" s="37" t="s">
        <v>3512</v>
      </c>
    </row>
    <row r="327" spans="1:1">
      <c r="A327" s="37"/>
    </row>
    <row r="328" spans="1:1">
      <c r="A328" s="37" t="s">
        <v>3513</v>
      </c>
    </row>
    <row r="329" spans="1:1">
      <c r="A329" s="37"/>
    </row>
    <row r="330" spans="1:1">
      <c r="A330" s="37" t="s">
        <v>3514</v>
      </c>
    </row>
    <row r="331" spans="1:1">
      <c r="A331" s="37"/>
    </row>
    <row r="332" spans="1:1">
      <c r="A332" s="37" t="s">
        <v>3515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65</v>
      </c>
    </row>
    <row r="340" spans="1:1">
      <c r="A340" s="37" t="s">
        <v>3516</v>
      </c>
    </row>
    <row r="341" spans="1:1">
      <c r="A341" s="37"/>
    </row>
    <row r="342" spans="1:1">
      <c r="A342" s="37" t="s">
        <v>65</v>
      </c>
    </row>
    <row r="343" spans="1:1">
      <c r="A343" s="37" t="s">
        <v>3517</v>
      </c>
    </row>
    <row r="344" spans="1:1">
      <c r="A344" s="37"/>
    </row>
    <row r="345" spans="1:1">
      <c r="A345" s="37" t="s">
        <v>3518</v>
      </c>
    </row>
    <row r="346" spans="1:1">
      <c r="A346" s="37"/>
    </row>
    <row r="347" spans="1:1">
      <c r="A347" s="37" t="s">
        <v>3519</v>
      </c>
    </row>
    <row r="348" spans="1:1">
      <c r="A348" s="37"/>
    </row>
    <row r="349" spans="1:1">
      <c r="A349" s="37" t="s">
        <v>3520</v>
      </c>
    </row>
    <row r="350" spans="1:1">
      <c r="A350" s="37"/>
    </row>
    <row r="351" spans="1:1">
      <c r="A351" s="37" t="s">
        <v>65</v>
      </c>
    </row>
    <row r="352" spans="1:1">
      <c r="A352" s="37" t="s">
        <v>3521</v>
      </c>
    </row>
    <row r="353" spans="1:1">
      <c r="A353" s="37"/>
    </row>
    <row r="354" spans="1:1">
      <c r="A354" s="37" t="s">
        <v>65</v>
      </c>
    </row>
    <row r="355" spans="1:1">
      <c r="A355" s="37" t="s">
        <v>3522</v>
      </c>
    </row>
    <row r="356" spans="1:1">
      <c r="A356" s="37"/>
    </row>
    <row r="357" spans="1:1">
      <c r="A357" s="37" t="s">
        <v>65</v>
      </c>
    </row>
    <row r="358" spans="1:1">
      <c r="A358" s="37" t="s">
        <v>3523</v>
      </c>
    </row>
    <row r="359" spans="1:1">
      <c r="A359" s="37"/>
    </row>
    <row r="360" spans="1:1">
      <c r="A360" s="37" t="s">
        <v>65</v>
      </c>
    </row>
    <row r="361" spans="1:1">
      <c r="A361" s="37" t="s">
        <v>3524</v>
      </c>
    </row>
    <row r="362" spans="1:1">
      <c r="A362" s="37"/>
    </row>
    <row r="363" spans="1:1">
      <c r="A363" s="37" t="s">
        <v>65</v>
      </c>
    </row>
    <row r="364" spans="1:1">
      <c r="A364" s="37" t="s">
        <v>3525</v>
      </c>
    </row>
    <row r="365" spans="1:1">
      <c r="A365" s="37"/>
    </row>
    <row r="366" spans="1:1">
      <c r="A366" s="37" t="s">
        <v>65</v>
      </c>
    </row>
    <row r="367" spans="1:1">
      <c r="A367" s="37" t="s">
        <v>3526</v>
      </c>
    </row>
    <row r="368" spans="1:1">
      <c r="A368" s="37"/>
    </row>
    <row r="369" spans="1:1">
      <c r="A369" s="37" t="s">
        <v>65</v>
      </c>
    </row>
    <row r="370" spans="1:1">
      <c r="A370" s="37" t="s">
        <v>3527</v>
      </c>
    </row>
    <row r="371" spans="1:1">
      <c r="A371" s="37"/>
    </row>
    <row r="372" spans="1:1">
      <c r="A372" s="37" t="s">
        <v>65</v>
      </c>
    </row>
    <row r="373" spans="1:1">
      <c r="A373" s="37" t="s">
        <v>3528</v>
      </c>
    </row>
    <row r="374" spans="1:1">
      <c r="A374" s="37"/>
    </row>
    <row r="375" spans="1:1">
      <c r="A375" s="37" t="s">
        <v>65</v>
      </c>
    </row>
    <row r="376" spans="1:1">
      <c r="A376" s="37" t="s">
        <v>3529</v>
      </c>
    </row>
    <row r="377" spans="1:1">
      <c r="A377" s="37"/>
    </row>
    <row r="378" spans="1:1">
      <c r="A378" s="37" t="s">
        <v>65</v>
      </c>
    </row>
    <row r="379" spans="1:1">
      <c r="A379" s="37" t="s">
        <v>3530</v>
      </c>
    </row>
    <row r="380" spans="1:1">
      <c r="A380" s="37"/>
    </row>
    <row r="381" spans="1:1">
      <c r="A381" s="37" t="s">
        <v>65</v>
      </c>
    </row>
    <row r="382" spans="1:1">
      <c r="A382" s="37" t="s">
        <v>3531</v>
      </c>
    </row>
    <row r="383" spans="1:1">
      <c r="A383" s="37"/>
    </row>
    <row r="384" spans="1:1">
      <c r="A384" s="37" t="s">
        <v>65</v>
      </c>
    </row>
    <row r="385" spans="1:1">
      <c r="A385" s="37" t="s">
        <v>3532</v>
      </c>
    </row>
    <row r="386" spans="1:1">
      <c r="A386" s="37"/>
    </row>
    <row r="387" spans="1:1">
      <c r="A387" s="37" t="s">
        <v>3533</v>
      </c>
    </row>
    <row r="388" spans="1:1">
      <c r="A388" s="37"/>
    </row>
    <row r="389" spans="1:1">
      <c r="A389" s="37" t="s">
        <v>65</v>
      </c>
    </row>
    <row r="390" spans="1:1">
      <c r="A390" s="37" t="s">
        <v>3534</v>
      </c>
    </row>
    <row r="391" spans="1:1">
      <c r="A391" s="37"/>
    </row>
    <row r="392" spans="1:1">
      <c r="A392" s="37" t="s">
        <v>65</v>
      </c>
    </row>
    <row r="393" spans="1:1">
      <c r="A393" s="37" t="s">
        <v>3535</v>
      </c>
    </row>
    <row r="394" spans="1:1">
      <c r="A394" s="37"/>
    </row>
    <row r="395" spans="1:1">
      <c r="A395" s="37" t="s">
        <v>3536</v>
      </c>
    </row>
    <row r="396" spans="1:1">
      <c r="A396" s="37"/>
    </row>
    <row r="397" spans="1:1">
      <c r="A397" s="37"/>
    </row>
    <row r="398" spans="1:1">
      <c r="A398" s="37" t="s">
        <v>3537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 t="s">
        <v>3538</v>
      </c>
    </row>
    <row r="405" spans="1:1">
      <c r="A405" s="37"/>
    </row>
    <row r="406" spans="1:1">
      <c r="A406" s="37" t="s">
        <v>3539</v>
      </c>
    </row>
    <row r="407" spans="1:1">
      <c r="A407" s="37"/>
    </row>
    <row r="408" spans="1:1">
      <c r="A408" s="37" t="s">
        <v>3540</v>
      </c>
    </row>
    <row r="409" spans="1:1">
      <c r="A409" s="37"/>
    </row>
    <row r="410" spans="1:1">
      <c r="A410" s="37" t="s">
        <v>65</v>
      </c>
    </row>
    <row r="411" spans="1:1">
      <c r="A411" s="37" t="s">
        <v>3541</v>
      </c>
    </row>
    <row r="412" spans="1:1">
      <c r="A412" s="37"/>
    </row>
    <row r="413" spans="1:1">
      <c r="A413" s="37" t="s">
        <v>65</v>
      </c>
    </row>
    <row r="414" spans="1:1">
      <c r="A414" s="37" t="s">
        <v>3542</v>
      </c>
    </row>
    <row r="415" spans="1:1">
      <c r="A415" s="37"/>
    </row>
    <row r="416" spans="1:1">
      <c r="A416" s="37" t="s">
        <v>65</v>
      </c>
    </row>
    <row r="417" spans="1:1">
      <c r="A417" s="37" t="s">
        <v>3543</v>
      </c>
    </row>
    <row r="418" spans="1:1">
      <c r="A418" s="37"/>
    </row>
    <row r="419" spans="1:1">
      <c r="A419" s="37" t="s">
        <v>65</v>
      </c>
    </row>
    <row r="420" spans="1:1">
      <c r="A420" s="37" t="s">
        <v>3544</v>
      </c>
    </row>
    <row r="421" spans="1:1">
      <c r="A421" s="37"/>
    </row>
    <row r="422" spans="1:1">
      <c r="A422" s="37" t="s">
        <v>3545</v>
      </c>
    </row>
    <row r="423" spans="1:1">
      <c r="A423" s="37"/>
    </row>
    <row r="424" spans="1:1">
      <c r="A424" s="37" t="s">
        <v>3546</v>
      </c>
    </row>
    <row r="425" spans="1:1">
      <c r="A425" s="37"/>
    </row>
    <row r="426" spans="1:1">
      <c r="A426" s="37" t="s">
        <v>3547</v>
      </c>
    </row>
    <row r="427" spans="1:1">
      <c r="A427" s="37"/>
    </row>
    <row r="428" spans="1:1">
      <c r="A428" s="37" t="s">
        <v>3548</v>
      </c>
    </row>
    <row r="429" spans="1:1">
      <c r="A429" s="37"/>
    </row>
    <row r="430" spans="1:1">
      <c r="A430" s="37" t="s">
        <v>3549</v>
      </c>
    </row>
    <row r="431" spans="1:1">
      <c r="A431" s="37"/>
    </row>
    <row r="432" spans="1:1">
      <c r="A432" s="37" t="s">
        <v>3550</v>
      </c>
    </row>
    <row r="433" spans="1:1">
      <c r="A433" s="37"/>
    </row>
    <row r="434" spans="1:1">
      <c r="A434" s="37" t="s">
        <v>3551</v>
      </c>
    </row>
    <row r="435" spans="1:1">
      <c r="A435" s="37"/>
    </row>
    <row r="436" spans="1:1">
      <c r="A436" s="37" t="s">
        <v>3552</v>
      </c>
    </row>
    <row r="437" spans="1:1">
      <c r="A437" s="37"/>
    </row>
    <row r="438" spans="1:1">
      <c r="A438" s="37" t="s">
        <v>3553</v>
      </c>
    </row>
    <row r="439" spans="1:1">
      <c r="A439" s="37"/>
    </row>
    <row r="440" spans="1:1">
      <c r="A440" s="37" t="s">
        <v>3554</v>
      </c>
    </row>
    <row r="441" spans="1:1">
      <c r="A441" s="37"/>
    </row>
    <row r="442" spans="1:1">
      <c r="A442" s="37" t="s">
        <v>3555</v>
      </c>
    </row>
    <row r="443" spans="1:1">
      <c r="A443" s="37"/>
    </row>
    <row r="444" spans="1:1">
      <c r="A444" s="37" t="s">
        <v>3556</v>
      </c>
    </row>
    <row r="445" spans="1:1">
      <c r="A445" s="37"/>
    </row>
    <row r="446" spans="1:1">
      <c r="A446" s="37" t="s">
        <v>3557</v>
      </c>
    </row>
    <row r="447" spans="1:1">
      <c r="A447" s="37"/>
    </row>
    <row r="448" spans="1:1">
      <c r="A448" s="37" t="s">
        <v>3558</v>
      </c>
    </row>
    <row r="449" spans="1:1">
      <c r="A449" s="37"/>
    </row>
    <row r="450" spans="1:1">
      <c r="A450" s="37" t="s">
        <v>3559</v>
      </c>
    </row>
    <row r="451" spans="1:1">
      <c r="A451" s="37"/>
    </row>
    <row r="452" spans="1:1">
      <c r="A452" s="37" t="s">
        <v>3560</v>
      </c>
    </row>
    <row r="453" spans="1:1">
      <c r="A453" s="37"/>
    </row>
    <row r="454" spans="1:1">
      <c r="A454" s="37" t="s">
        <v>3561</v>
      </c>
    </row>
    <row r="455" spans="1:1">
      <c r="A455" s="37"/>
    </row>
    <row r="456" spans="1:1">
      <c r="A456" s="37" t="s">
        <v>3562</v>
      </c>
    </row>
    <row r="457" spans="1:1">
      <c r="A457" s="37"/>
    </row>
    <row r="458" spans="1:1">
      <c r="A458" s="37" t="s">
        <v>3563</v>
      </c>
    </row>
    <row r="459" spans="1:1">
      <c r="A459" s="37"/>
    </row>
    <row r="460" spans="1:1">
      <c r="A460" s="37" t="s">
        <v>3564</v>
      </c>
    </row>
    <row r="461" spans="1:1">
      <c r="A461" s="37"/>
    </row>
    <row r="462" spans="1:1">
      <c r="A462" s="37" t="s">
        <v>3565</v>
      </c>
    </row>
    <row r="463" spans="1:1">
      <c r="A463" s="37"/>
    </row>
    <row r="464" spans="1:1">
      <c r="A464" s="37" t="s">
        <v>3566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/>
    </row>
    <row r="471" spans="1:1">
      <c r="A471" s="37" t="s">
        <v>3567</v>
      </c>
    </row>
    <row r="472" spans="1:1">
      <c r="A472" s="37"/>
    </row>
    <row r="473" spans="1:1">
      <c r="A473" s="37" t="s">
        <v>3568</v>
      </c>
    </row>
    <row r="474" spans="1:1">
      <c r="A474" s="37"/>
    </row>
    <row r="475" spans="1:1">
      <c r="A475" s="37" t="s">
        <v>3569</v>
      </c>
    </row>
    <row r="476" spans="1:1">
      <c r="A476" s="37"/>
    </row>
    <row r="477" spans="1:1">
      <c r="A477" s="37" t="s">
        <v>3570</v>
      </c>
    </row>
    <row r="478" spans="1:1">
      <c r="A478" s="37"/>
    </row>
    <row r="479" spans="1:1">
      <c r="A479" s="37" t="s">
        <v>3571</v>
      </c>
    </row>
    <row r="480" spans="1:1">
      <c r="A480" s="37"/>
    </row>
    <row r="481" spans="1:1">
      <c r="A481" s="37" t="s">
        <v>3572</v>
      </c>
    </row>
    <row r="482" spans="1:1">
      <c r="A482" s="37"/>
    </row>
    <row r="483" spans="1:1">
      <c r="A483" s="37" t="s">
        <v>65</v>
      </c>
    </row>
    <row r="484" spans="1:1">
      <c r="A484" s="37" t="s">
        <v>3573</v>
      </c>
    </row>
    <row r="485" spans="1:1">
      <c r="A485" s="37"/>
    </row>
    <row r="486" spans="1:1">
      <c r="A486" s="37" t="s">
        <v>65</v>
      </c>
    </row>
    <row r="487" spans="1:1">
      <c r="A487" s="37" t="s">
        <v>3574</v>
      </c>
    </row>
    <row r="488" spans="1:1">
      <c r="A488" s="37"/>
    </row>
    <row r="489" spans="1:1">
      <c r="A489" s="37" t="s">
        <v>3575</v>
      </c>
    </row>
    <row r="490" spans="1:1">
      <c r="A490" s="37"/>
    </row>
    <row r="491" spans="1:1">
      <c r="A491" s="37" t="s">
        <v>65</v>
      </c>
    </row>
    <row r="492" spans="1:1">
      <c r="A492" s="37" t="s">
        <v>3576</v>
      </c>
    </row>
    <row r="493" spans="1:1">
      <c r="A493" s="37"/>
    </row>
    <row r="494" spans="1:1">
      <c r="A494" s="37" t="s">
        <v>65</v>
      </c>
    </row>
    <row r="495" spans="1:1">
      <c r="A495" s="37" t="s">
        <v>3577</v>
      </c>
    </row>
    <row r="496" spans="1:1">
      <c r="A496" s="37"/>
    </row>
    <row r="497" spans="1:1">
      <c r="A497" s="37" t="s">
        <v>65</v>
      </c>
    </row>
    <row r="498" spans="1:1">
      <c r="A498" s="37" t="s">
        <v>3578</v>
      </c>
    </row>
    <row r="499" spans="1:1">
      <c r="A499" s="37"/>
    </row>
    <row r="500" spans="1:1">
      <c r="A500" s="37" t="s">
        <v>65</v>
      </c>
    </row>
    <row r="501" spans="1:1">
      <c r="A501" s="37" t="s">
        <v>3579</v>
      </c>
    </row>
    <row r="502" spans="1:1">
      <c r="A502" s="37"/>
    </row>
    <row r="503" spans="1:1">
      <c r="A503" s="37" t="s">
        <v>3580</v>
      </c>
    </row>
    <row r="504" spans="1:1">
      <c r="A504" s="37"/>
    </row>
    <row r="505" spans="1:1">
      <c r="A505" s="37" t="s">
        <v>3581</v>
      </c>
    </row>
    <row r="506" spans="1:1">
      <c r="A506" s="37"/>
    </row>
    <row r="507" spans="1:1">
      <c r="A507" s="37" t="s">
        <v>3582</v>
      </c>
    </row>
    <row r="508" spans="1:1">
      <c r="A508" s="37"/>
    </row>
    <row r="509" spans="1:1">
      <c r="A509" s="37" t="s">
        <v>3583</v>
      </c>
    </row>
    <row r="510" spans="1:1">
      <c r="A510" s="37"/>
    </row>
    <row r="511" spans="1:1">
      <c r="A511" s="37" t="s">
        <v>3584</v>
      </c>
    </row>
    <row r="512" spans="1:1">
      <c r="A512" s="37"/>
    </row>
    <row r="513" spans="1:1">
      <c r="A513" s="37" t="s">
        <v>3585</v>
      </c>
    </row>
    <row r="514" spans="1:1">
      <c r="A514" s="37"/>
    </row>
    <row r="515" spans="1:1">
      <c r="A515" s="37" t="s">
        <v>3586</v>
      </c>
    </row>
    <row r="516" spans="1:1">
      <c r="A516" s="37"/>
    </row>
    <row r="517" spans="1:1">
      <c r="A517" s="37" t="s">
        <v>3587</v>
      </c>
    </row>
    <row r="518" spans="1:1">
      <c r="A518" s="37"/>
    </row>
    <row r="519" spans="1:1">
      <c r="A519" s="37" t="s">
        <v>3588</v>
      </c>
    </row>
    <row r="520" spans="1:1">
      <c r="A520" s="37"/>
    </row>
    <row r="521" spans="1:1">
      <c r="A521" s="37" t="s">
        <v>3589</v>
      </c>
    </row>
    <row r="522" spans="1:1">
      <c r="A522" s="37"/>
    </row>
    <row r="523" spans="1:1">
      <c r="A523" s="37" t="s">
        <v>3590</v>
      </c>
    </row>
    <row r="524" spans="1:1">
      <c r="A524" s="37"/>
    </row>
    <row r="525" spans="1:1">
      <c r="A525" s="37" t="s">
        <v>3591</v>
      </c>
    </row>
    <row r="526" spans="1:1">
      <c r="A526" s="37"/>
    </row>
    <row r="527" spans="1:1">
      <c r="A527" s="37" t="s">
        <v>3592</v>
      </c>
    </row>
    <row r="528" spans="1:1">
      <c r="A528" s="37"/>
    </row>
    <row r="529" spans="1:1">
      <c r="A529" s="37"/>
    </row>
    <row r="530" spans="1:1">
      <c r="A530" s="37" t="s">
        <v>3593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3594</v>
      </c>
    </row>
    <row r="537" spans="1:1">
      <c r="A537" s="37"/>
    </row>
    <row r="538" spans="1:1">
      <c r="A538" s="37" t="s">
        <v>3595</v>
      </c>
    </row>
    <row r="539" spans="1:1">
      <c r="A539" s="37"/>
    </row>
    <row r="540" spans="1:1">
      <c r="A540" s="37" t="s">
        <v>3596</v>
      </c>
    </row>
    <row r="541" spans="1:1">
      <c r="A541" s="37"/>
    </row>
    <row r="542" spans="1:1">
      <c r="A542" s="37" t="s">
        <v>3597</v>
      </c>
    </row>
    <row r="543" spans="1:1">
      <c r="A543" s="37"/>
    </row>
    <row r="544" spans="1:1">
      <c r="A544" s="37" t="s">
        <v>3598</v>
      </c>
    </row>
    <row r="545" spans="1:1">
      <c r="A545" s="37"/>
    </row>
    <row r="546" spans="1:1">
      <c r="A546" s="37" t="s">
        <v>3599</v>
      </c>
    </row>
    <row r="547" spans="1:1">
      <c r="A547" s="37"/>
    </row>
    <row r="548" spans="1:1">
      <c r="A548" s="37" t="s">
        <v>3600</v>
      </c>
    </row>
    <row r="549" spans="1:1">
      <c r="A549" s="37"/>
    </row>
    <row r="550" spans="1:1">
      <c r="A550" s="37" t="s">
        <v>3601</v>
      </c>
    </row>
    <row r="551" spans="1:1">
      <c r="A551" s="37"/>
    </row>
    <row r="552" spans="1:1">
      <c r="A552" s="37" t="s">
        <v>65</v>
      </c>
    </row>
    <row r="553" spans="1:1">
      <c r="A553" s="37" t="s">
        <v>3602</v>
      </c>
    </row>
    <row r="554" spans="1:1">
      <c r="A554" s="37"/>
    </row>
    <row r="555" spans="1:1">
      <c r="A555" s="37" t="s">
        <v>65</v>
      </c>
    </row>
    <row r="556" spans="1:1">
      <c r="A556" s="37" t="s">
        <v>3603</v>
      </c>
    </row>
    <row r="557" spans="1:1">
      <c r="A557" s="37"/>
    </row>
    <row r="558" spans="1:1">
      <c r="A558" s="37" t="s">
        <v>3604</v>
      </c>
    </row>
    <row r="559" spans="1:1">
      <c r="A559" s="37"/>
    </row>
    <row r="560" spans="1:1">
      <c r="A560" s="37" t="s">
        <v>3605</v>
      </c>
    </row>
    <row r="561" spans="1:1">
      <c r="A561" s="37"/>
    </row>
    <row r="562" spans="1:1">
      <c r="A562" s="37" t="s">
        <v>3606</v>
      </c>
    </row>
    <row r="563" spans="1:1">
      <c r="A563" s="37"/>
    </row>
    <row r="564" spans="1:1">
      <c r="A564" s="37" t="s">
        <v>3607</v>
      </c>
    </row>
    <row r="565" spans="1:1">
      <c r="A565" s="37"/>
    </row>
    <row r="566" spans="1:1">
      <c r="A566" s="37" t="s">
        <v>3608</v>
      </c>
    </row>
    <row r="567" spans="1:1">
      <c r="A567" s="37"/>
    </row>
    <row r="568" spans="1:1">
      <c r="A568" s="37" t="s">
        <v>3609</v>
      </c>
    </row>
    <row r="569" spans="1:1">
      <c r="A569" s="37"/>
    </row>
    <row r="570" spans="1:1">
      <c r="A570" s="37" t="s">
        <v>65</v>
      </c>
    </row>
    <row r="571" spans="1:1">
      <c r="A571" s="37" t="s">
        <v>3610</v>
      </c>
    </row>
    <row r="572" spans="1:1">
      <c r="A572" s="37"/>
    </row>
    <row r="573" spans="1:1">
      <c r="A573" s="37" t="s">
        <v>65</v>
      </c>
    </row>
    <row r="574" spans="1:1">
      <c r="A574" s="37" t="s">
        <v>3611</v>
      </c>
    </row>
    <row r="575" spans="1:1">
      <c r="A575" s="37"/>
    </row>
    <row r="576" spans="1:1">
      <c r="A576" s="37" t="s">
        <v>3612</v>
      </c>
    </row>
    <row r="577" spans="1:1">
      <c r="A577" s="37"/>
    </row>
    <row r="578" spans="1:1">
      <c r="A578" s="37" t="s">
        <v>3613</v>
      </c>
    </row>
    <row r="579" spans="1:1">
      <c r="A579" s="37"/>
    </row>
    <row r="580" spans="1:1">
      <c r="A580" s="37" t="s">
        <v>3614</v>
      </c>
    </row>
    <row r="581" spans="1:1">
      <c r="A581" s="37"/>
    </row>
    <row r="582" spans="1:1">
      <c r="A582" s="37" t="s">
        <v>3615</v>
      </c>
    </row>
    <row r="583" spans="1:1">
      <c r="A583" s="37"/>
    </row>
    <row r="584" spans="1:1">
      <c r="A584" s="37" t="s">
        <v>3616</v>
      </c>
    </row>
    <row r="585" spans="1:1">
      <c r="A585" s="37"/>
    </row>
    <row r="586" spans="1:1">
      <c r="A586" s="37" t="s">
        <v>3617</v>
      </c>
    </row>
    <row r="587" spans="1:1">
      <c r="A587" s="37"/>
    </row>
    <row r="588" spans="1:1">
      <c r="A588" s="37" t="s">
        <v>3618</v>
      </c>
    </row>
    <row r="589" spans="1:1">
      <c r="A589" s="37"/>
    </row>
    <row r="590" spans="1:1">
      <c r="A590" s="37" t="s">
        <v>65</v>
      </c>
    </row>
    <row r="591" spans="1:1">
      <c r="A591" s="37" t="s">
        <v>3619</v>
      </c>
    </row>
    <row r="592" spans="1:1">
      <c r="A592" s="37"/>
    </row>
    <row r="593" spans="1:1">
      <c r="A593" s="37" t="s">
        <v>65</v>
      </c>
    </row>
    <row r="594" spans="1:1">
      <c r="A594" s="37" t="s">
        <v>3620</v>
      </c>
    </row>
    <row r="595" spans="1:1">
      <c r="A595" s="37"/>
    </row>
    <row r="596" spans="1:1">
      <c r="A596" s="37" t="s">
        <v>3621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/>
    </row>
    <row r="603" spans="1:1">
      <c r="A603" s="37" t="s">
        <v>3622</v>
      </c>
    </row>
    <row r="604" spans="1:1">
      <c r="A604" s="37"/>
    </row>
    <row r="605" spans="1:1">
      <c r="A605" s="37" t="s">
        <v>3623</v>
      </c>
    </row>
    <row r="606" spans="1:1">
      <c r="A606" s="37"/>
    </row>
    <row r="607" spans="1:1">
      <c r="A607" s="37" t="s">
        <v>3624</v>
      </c>
    </row>
    <row r="608" spans="1:1">
      <c r="A608" s="37"/>
    </row>
    <row r="609" spans="1:1">
      <c r="A609" s="37" t="s">
        <v>3625</v>
      </c>
    </row>
    <row r="610" spans="1:1">
      <c r="A610" s="37"/>
    </row>
    <row r="611" spans="1:1">
      <c r="A611" s="37" t="s">
        <v>3626</v>
      </c>
    </row>
    <row r="612" spans="1:1">
      <c r="A612" s="37"/>
    </row>
    <row r="613" spans="1:1">
      <c r="A613" s="37" t="s">
        <v>3627</v>
      </c>
    </row>
    <row r="614" spans="1:1">
      <c r="A614" s="37"/>
    </row>
    <row r="615" spans="1:1">
      <c r="A615" s="37" t="s">
        <v>3628</v>
      </c>
    </row>
    <row r="616" spans="1:1">
      <c r="A616" s="37"/>
    </row>
    <row r="617" spans="1:1">
      <c r="A617" s="37" t="s">
        <v>3629</v>
      </c>
    </row>
    <row r="618" spans="1:1">
      <c r="A618" s="37"/>
    </row>
    <row r="619" spans="1:1">
      <c r="A619" s="37" t="s">
        <v>3630</v>
      </c>
    </row>
    <row r="620" spans="1:1">
      <c r="A620" s="37"/>
    </row>
    <row r="621" spans="1:1">
      <c r="A621" s="37" t="s">
        <v>3631</v>
      </c>
    </row>
    <row r="622" spans="1:1">
      <c r="A622" s="37"/>
    </row>
    <row r="623" spans="1:1">
      <c r="A623" s="37" t="s">
        <v>3632</v>
      </c>
    </row>
    <row r="624" spans="1:1">
      <c r="A624" s="37"/>
    </row>
    <row r="625" spans="1:1">
      <c r="A625" s="37" t="s">
        <v>3633</v>
      </c>
    </row>
    <row r="626" spans="1:1">
      <c r="A626" s="37"/>
    </row>
    <row r="627" spans="1:1">
      <c r="A627" s="37" t="s">
        <v>3634</v>
      </c>
    </row>
    <row r="628" spans="1:1">
      <c r="A628" s="37"/>
    </row>
    <row r="629" spans="1:1">
      <c r="A629" s="37" t="s">
        <v>3635</v>
      </c>
    </row>
    <row r="630" spans="1:1">
      <c r="A630" s="37"/>
    </row>
    <row r="631" spans="1:1">
      <c r="A631" s="37" t="s">
        <v>3636</v>
      </c>
    </row>
    <row r="632" spans="1:1">
      <c r="A632" s="37"/>
    </row>
    <row r="633" spans="1:1">
      <c r="A633" s="37" t="s">
        <v>3637</v>
      </c>
    </row>
    <row r="634" spans="1:1">
      <c r="A634" s="37"/>
    </row>
    <row r="635" spans="1:1">
      <c r="A635" s="37" t="s">
        <v>3638</v>
      </c>
    </row>
    <row r="636" spans="1:1">
      <c r="A636" s="37"/>
    </row>
    <row r="637" spans="1:1">
      <c r="A637" s="37" t="s">
        <v>3639</v>
      </c>
    </row>
    <row r="638" spans="1:1">
      <c r="A638" s="37"/>
    </row>
    <row r="639" spans="1:1">
      <c r="A639" s="37" t="s">
        <v>3640</v>
      </c>
    </row>
    <row r="640" spans="1:1">
      <c r="A640" s="37"/>
    </row>
    <row r="641" spans="1:1">
      <c r="A641" s="37" t="s">
        <v>3641</v>
      </c>
    </row>
    <row r="642" spans="1:1">
      <c r="A642" s="37"/>
    </row>
    <row r="643" spans="1:1">
      <c r="A643" s="37" t="s">
        <v>65</v>
      </c>
    </row>
    <row r="644" spans="1:1">
      <c r="A644" s="37" t="s">
        <v>3642</v>
      </c>
    </row>
    <row r="645" spans="1:1">
      <c r="A645" s="37"/>
    </row>
    <row r="646" spans="1:1">
      <c r="A646" s="37" t="s">
        <v>65</v>
      </c>
    </row>
    <row r="647" spans="1:1">
      <c r="A647" s="37" t="s">
        <v>3643</v>
      </c>
    </row>
    <row r="648" spans="1:1">
      <c r="A648" s="37"/>
    </row>
    <row r="649" spans="1:1">
      <c r="A649" s="37" t="s">
        <v>3644</v>
      </c>
    </row>
    <row r="650" spans="1:1">
      <c r="A650" s="37"/>
    </row>
    <row r="651" spans="1:1">
      <c r="A651" s="37" t="s">
        <v>3645</v>
      </c>
    </row>
    <row r="652" spans="1:1">
      <c r="A652" s="37"/>
    </row>
    <row r="653" spans="1:1">
      <c r="A653" s="37" t="s">
        <v>65</v>
      </c>
    </row>
    <row r="654" spans="1:1">
      <c r="A654" s="37" t="s">
        <v>3646</v>
      </c>
    </row>
    <row r="655" spans="1:1">
      <c r="A655" s="37"/>
    </row>
    <row r="656" spans="1:1">
      <c r="A656" s="37" t="s">
        <v>65</v>
      </c>
    </row>
    <row r="657" spans="1:1">
      <c r="A657" s="37" t="s">
        <v>326</v>
      </c>
    </row>
    <row r="658" spans="1:1">
      <c r="A658" s="37" t="s">
        <v>3647</v>
      </c>
    </row>
    <row r="659" spans="1:1">
      <c r="A659" s="37"/>
    </row>
    <row r="660" spans="1:1">
      <c r="A660" s="37" t="s">
        <v>65</v>
      </c>
    </row>
    <row r="661" spans="1:1">
      <c r="A661" s="37"/>
    </row>
    <row r="662" spans="1:1">
      <c r="A662" s="37" t="s">
        <v>3648</v>
      </c>
    </row>
    <row r="663" spans="1:1">
      <c r="A663" s="37" t="s">
        <v>2595</v>
      </c>
    </row>
    <row r="664" spans="1:1">
      <c r="A664" s="37" t="s">
        <v>2596</v>
      </c>
    </row>
    <row r="665" spans="1:1">
      <c r="A665" s="37" t="s">
        <v>2597</v>
      </c>
    </row>
    <row r="666" spans="1:1">
      <c r="A666" s="37" t="s">
        <v>61</v>
      </c>
    </row>
    <row r="667" spans="1:1">
      <c r="A667" s="37"/>
    </row>
    <row r="668" spans="1:1">
      <c r="A668" s="37" t="s">
        <v>65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FEA0-2D49-40F9-8309-FF5A5894AFCE}">
  <dimension ref="A1:A617"/>
  <sheetViews>
    <sheetView topLeftCell="A601" workbookViewId="0">
      <selection activeCell="G20" sqref="G20"/>
    </sheetView>
  </sheetViews>
  <sheetFormatPr defaultRowHeight="14.4"/>
  <sheetData>
    <row r="1" spans="1:1">
      <c r="A1" s="37"/>
    </row>
    <row r="2" spans="1:1">
      <c r="A2" s="37" t="s">
        <v>3130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3131</v>
      </c>
    </row>
    <row r="9" spans="1:1">
      <c r="A9" s="37"/>
    </row>
    <row r="10" spans="1:1">
      <c r="A10" s="37" t="s">
        <v>65</v>
      </c>
    </row>
    <row r="11" spans="1:1">
      <c r="A11" s="37" t="s">
        <v>3132</v>
      </c>
    </row>
    <row r="12" spans="1:1">
      <c r="A12" s="37"/>
    </row>
    <row r="13" spans="1:1">
      <c r="A13" s="37" t="s">
        <v>65</v>
      </c>
    </row>
    <row r="14" spans="1:1">
      <c r="A14" s="37" t="s">
        <v>3133</v>
      </c>
    </row>
    <row r="15" spans="1:1">
      <c r="A15" s="37"/>
    </row>
    <row r="16" spans="1:1">
      <c r="A16" s="37" t="s">
        <v>3134</v>
      </c>
    </row>
    <row r="17" spans="1:1">
      <c r="A17" s="37"/>
    </row>
    <row r="18" spans="1:1">
      <c r="A18" s="37" t="s">
        <v>65</v>
      </c>
    </row>
    <row r="19" spans="1:1">
      <c r="A19" s="37" t="s">
        <v>3135</v>
      </c>
    </row>
    <row r="20" spans="1:1">
      <c r="A20" s="37"/>
    </row>
    <row r="21" spans="1:1">
      <c r="A21" s="37" t="s">
        <v>65</v>
      </c>
    </row>
    <row r="22" spans="1:1">
      <c r="A22" s="37" t="s">
        <v>3136</v>
      </c>
    </row>
    <row r="23" spans="1:1">
      <c r="A23" s="37"/>
    </row>
    <row r="24" spans="1:1">
      <c r="A24" s="37" t="s">
        <v>65</v>
      </c>
    </row>
    <row r="25" spans="1:1">
      <c r="A25" s="37" t="s">
        <v>3137</v>
      </c>
    </row>
    <row r="26" spans="1:1">
      <c r="A26" s="37"/>
    </row>
    <row r="27" spans="1:1">
      <c r="A27" s="37" t="s">
        <v>65</v>
      </c>
    </row>
    <row r="28" spans="1:1">
      <c r="A28" s="37" t="s">
        <v>3138</v>
      </c>
    </row>
    <row r="29" spans="1:1">
      <c r="A29" s="37"/>
    </row>
    <row r="30" spans="1:1">
      <c r="A30" s="37" t="s">
        <v>3139</v>
      </c>
    </row>
    <row r="31" spans="1:1">
      <c r="A31" s="37"/>
    </row>
    <row r="32" spans="1:1">
      <c r="A32" s="37" t="s">
        <v>65</v>
      </c>
    </row>
    <row r="33" spans="1:1">
      <c r="A33" s="37" t="s">
        <v>3140</v>
      </c>
    </row>
    <row r="34" spans="1:1">
      <c r="A34" s="37"/>
    </row>
    <row r="35" spans="1:1">
      <c r="A35" s="37" t="s">
        <v>65</v>
      </c>
    </row>
    <row r="36" spans="1:1">
      <c r="A36" s="37" t="s">
        <v>3141</v>
      </c>
    </row>
    <row r="37" spans="1:1">
      <c r="A37" s="37"/>
    </row>
    <row r="38" spans="1:1">
      <c r="A38" s="37" t="s">
        <v>3142</v>
      </c>
    </row>
    <row r="39" spans="1:1">
      <c r="A39" s="37"/>
    </row>
    <row r="40" spans="1:1">
      <c r="A40" s="37" t="s">
        <v>3143</v>
      </c>
    </row>
    <row r="41" spans="1:1">
      <c r="A41" s="37"/>
    </row>
    <row r="42" spans="1:1">
      <c r="A42" s="37" t="s">
        <v>3144</v>
      </c>
    </row>
    <row r="43" spans="1:1">
      <c r="A43" s="37"/>
    </row>
    <row r="44" spans="1:1">
      <c r="A44" s="37" t="s">
        <v>3145</v>
      </c>
    </row>
    <row r="45" spans="1:1">
      <c r="A45" s="37"/>
    </row>
    <row r="46" spans="1:1">
      <c r="A46" s="37" t="s">
        <v>3146</v>
      </c>
    </row>
    <row r="47" spans="1:1">
      <c r="A47" s="37"/>
    </row>
    <row r="48" spans="1:1">
      <c r="A48" s="37" t="s">
        <v>3147</v>
      </c>
    </row>
    <row r="49" spans="1:1">
      <c r="A49" s="37"/>
    </row>
    <row r="50" spans="1:1">
      <c r="A50" s="37" t="s">
        <v>3148</v>
      </c>
    </row>
    <row r="51" spans="1:1">
      <c r="A51" s="37"/>
    </row>
    <row r="52" spans="1:1">
      <c r="A52" s="37" t="s">
        <v>3149</v>
      </c>
    </row>
    <row r="53" spans="1:1">
      <c r="A53" s="37"/>
    </row>
    <row r="54" spans="1:1">
      <c r="A54" s="37" t="s">
        <v>3150</v>
      </c>
    </row>
    <row r="55" spans="1:1">
      <c r="A55" s="37"/>
    </row>
    <row r="56" spans="1:1">
      <c r="A56" s="37" t="s">
        <v>65</v>
      </c>
    </row>
    <row r="57" spans="1:1">
      <c r="A57" s="37" t="s">
        <v>3151</v>
      </c>
    </row>
    <row r="58" spans="1:1">
      <c r="A58" s="37"/>
    </row>
    <row r="59" spans="1:1">
      <c r="A59" s="37" t="s">
        <v>65</v>
      </c>
    </row>
    <row r="60" spans="1:1">
      <c r="A60" s="37" t="s">
        <v>3152</v>
      </c>
    </row>
    <row r="61" spans="1:1">
      <c r="A61" s="37"/>
    </row>
    <row r="62" spans="1:1">
      <c r="A62" s="37" t="s">
        <v>3153</v>
      </c>
    </row>
    <row r="63" spans="1:1">
      <c r="A63" s="37"/>
    </row>
    <row r="64" spans="1:1">
      <c r="A64" s="37" t="s">
        <v>65</v>
      </c>
    </row>
    <row r="65" spans="1:1">
      <c r="A65" s="37" t="s">
        <v>3154</v>
      </c>
    </row>
    <row r="66" spans="1:1">
      <c r="A66" s="37"/>
    </row>
    <row r="67" spans="1:1">
      <c r="A67" s="37"/>
    </row>
    <row r="68" spans="1:1">
      <c r="A68" s="37" t="s">
        <v>3155</v>
      </c>
    </row>
    <row r="69" spans="1:1">
      <c r="A69" s="37" t="s">
        <v>2595</v>
      </c>
    </row>
    <row r="70" spans="1:1">
      <c r="A70" s="37" t="s">
        <v>2596</v>
      </c>
    </row>
    <row r="71" spans="1:1">
      <c r="A71" s="37" t="s">
        <v>2597</v>
      </c>
    </row>
    <row r="72" spans="1:1">
      <c r="A72" s="37" t="s">
        <v>61</v>
      </c>
    </row>
    <row r="73" spans="1:1">
      <c r="A73" s="37"/>
    </row>
    <row r="74" spans="1:1">
      <c r="A74" s="37" t="s">
        <v>65</v>
      </c>
    </row>
    <row r="75" spans="1:1">
      <c r="A75" s="37" t="s">
        <v>3156</v>
      </c>
    </row>
    <row r="76" spans="1:1">
      <c r="A76" s="37"/>
    </row>
    <row r="77" spans="1:1">
      <c r="A77" s="37" t="s">
        <v>3157</v>
      </c>
    </row>
    <row r="78" spans="1:1">
      <c r="A78" s="37"/>
    </row>
    <row r="79" spans="1:1">
      <c r="A79" s="37" t="s">
        <v>3158</v>
      </c>
    </row>
    <row r="80" spans="1:1">
      <c r="A80" s="37"/>
    </row>
    <row r="81" spans="1:1">
      <c r="A81" s="37" t="s">
        <v>3159</v>
      </c>
    </row>
    <row r="82" spans="1:1">
      <c r="A82" s="37"/>
    </row>
    <row r="83" spans="1:1">
      <c r="A83" s="37" t="s">
        <v>3160</v>
      </c>
    </row>
    <row r="84" spans="1:1">
      <c r="A84" s="37"/>
    </row>
    <row r="85" spans="1:1">
      <c r="A85" s="37" t="s">
        <v>3161</v>
      </c>
    </row>
    <row r="86" spans="1:1">
      <c r="A86" s="37"/>
    </row>
    <row r="87" spans="1:1">
      <c r="A87" s="37" t="s">
        <v>3162</v>
      </c>
    </row>
    <row r="88" spans="1:1">
      <c r="A88" s="37"/>
    </row>
    <row r="89" spans="1:1">
      <c r="A89" s="37" t="s">
        <v>3163</v>
      </c>
    </row>
    <row r="90" spans="1:1">
      <c r="A90" s="37"/>
    </row>
    <row r="91" spans="1:1">
      <c r="A91" s="37" t="s">
        <v>3164</v>
      </c>
    </row>
    <row r="92" spans="1:1">
      <c r="A92" s="37"/>
    </row>
    <row r="93" spans="1:1">
      <c r="A93" s="37" t="s">
        <v>3165</v>
      </c>
    </row>
    <row r="94" spans="1:1">
      <c r="A94" s="37"/>
    </row>
    <row r="95" spans="1:1">
      <c r="A95" s="37" t="s">
        <v>2900</v>
      </c>
    </row>
    <row r="96" spans="1:1">
      <c r="A96" s="37"/>
    </row>
    <row r="97" spans="1:1">
      <c r="A97" s="37" t="s">
        <v>3166</v>
      </c>
    </row>
    <row r="98" spans="1:1">
      <c r="A98" s="37"/>
    </row>
    <row r="99" spans="1:1">
      <c r="A99" s="37" t="s">
        <v>3167</v>
      </c>
    </row>
    <row r="100" spans="1:1">
      <c r="A100" s="37"/>
    </row>
    <row r="101" spans="1:1">
      <c r="A101" s="37" t="s">
        <v>65</v>
      </c>
    </row>
    <row r="102" spans="1:1">
      <c r="A102" s="37" t="s">
        <v>3168</v>
      </c>
    </row>
    <row r="103" spans="1:1">
      <c r="A103" s="37"/>
    </row>
    <row r="104" spans="1:1">
      <c r="A104" s="37" t="s">
        <v>65</v>
      </c>
    </row>
    <row r="105" spans="1:1">
      <c r="A105" s="37" t="s">
        <v>3169</v>
      </c>
    </row>
    <row r="106" spans="1:1">
      <c r="A106" s="37"/>
    </row>
    <row r="107" spans="1:1">
      <c r="A107" s="37" t="s">
        <v>3170</v>
      </c>
    </row>
    <row r="108" spans="1:1">
      <c r="A108" s="37"/>
    </row>
    <row r="109" spans="1:1">
      <c r="A109" s="37" t="s">
        <v>3171</v>
      </c>
    </row>
    <row r="110" spans="1:1">
      <c r="A110" s="37"/>
    </row>
    <row r="111" spans="1:1">
      <c r="A111" s="37" t="s">
        <v>65</v>
      </c>
    </row>
    <row r="112" spans="1:1">
      <c r="A112" s="37" t="s">
        <v>3172</v>
      </c>
    </row>
    <row r="113" spans="1:1">
      <c r="A113" s="37"/>
    </row>
    <row r="114" spans="1:1">
      <c r="A114" s="37" t="s">
        <v>65</v>
      </c>
    </row>
    <row r="115" spans="1:1">
      <c r="A115" s="37" t="s">
        <v>3173</v>
      </c>
    </row>
    <row r="116" spans="1:1">
      <c r="A116" s="37"/>
    </row>
    <row r="117" spans="1:1">
      <c r="A117" s="37" t="s">
        <v>3174</v>
      </c>
    </row>
    <row r="118" spans="1:1">
      <c r="A118" s="37"/>
    </row>
    <row r="119" spans="1:1">
      <c r="A119" s="37" t="s">
        <v>65</v>
      </c>
    </row>
    <row r="120" spans="1:1">
      <c r="A120" s="37" t="s">
        <v>3175</v>
      </c>
    </row>
    <row r="121" spans="1:1">
      <c r="A121" s="37"/>
    </row>
    <row r="122" spans="1:1">
      <c r="A122" s="37" t="s">
        <v>65</v>
      </c>
    </row>
    <row r="123" spans="1:1">
      <c r="A123" s="37" t="s">
        <v>3176</v>
      </c>
    </row>
    <row r="124" spans="1:1">
      <c r="A124" s="37"/>
    </row>
    <row r="125" spans="1:1">
      <c r="A125" s="37" t="s">
        <v>3177</v>
      </c>
    </row>
    <row r="126" spans="1:1">
      <c r="A126" s="37"/>
    </row>
    <row r="127" spans="1:1">
      <c r="A127" s="37" t="s">
        <v>3178</v>
      </c>
    </row>
    <row r="128" spans="1:1">
      <c r="A128" s="37"/>
    </row>
    <row r="129" spans="1:1">
      <c r="A129" s="37" t="s">
        <v>3179</v>
      </c>
    </row>
    <row r="130" spans="1:1">
      <c r="A130" s="37"/>
    </row>
    <row r="131" spans="1:1">
      <c r="A131" s="37" t="s">
        <v>3180</v>
      </c>
    </row>
    <row r="132" spans="1:1">
      <c r="A132" s="37"/>
    </row>
    <row r="133" spans="1:1">
      <c r="A133" s="37"/>
    </row>
    <row r="134" spans="1:1">
      <c r="A134" s="37" t="s">
        <v>3181</v>
      </c>
    </row>
    <row r="135" spans="1:1">
      <c r="A135" s="37" t="s">
        <v>2595</v>
      </c>
    </row>
    <row r="136" spans="1:1">
      <c r="A136" s="37" t="s">
        <v>2596</v>
      </c>
    </row>
    <row r="137" spans="1:1">
      <c r="A137" s="37" t="s">
        <v>2597</v>
      </c>
    </row>
    <row r="138" spans="1:1">
      <c r="A138" s="37" t="s">
        <v>61</v>
      </c>
    </row>
    <row r="139" spans="1:1">
      <c r="A139" s="37"/>
    </row>
    <row r="140" spans="1:1">
      <c r="A140" s="37" t="s">
        <v>3182</v>
      </c>
    </row>
    <row r="141" spans="1:1">
      <c r="A141" s="37"/>
    </row>
    <row r="142" spans="1:1">
      <c r="A142" s="37" t="s">
        <v>3183</v>
      </c>
    </row>
    <row r="143" spans="1:1">
      <c r="A143" s="37"/>
    </row>
    <row r="144" spans="1:1">
      <c r="A144" s="37" t="s">
        <v>3184</v>
      </c>
    </row>
    <row r="145" spans="1:1">
      <c r="A145" s="37"/>
    </row>
    <row r="146" spans="1:1">
      <c r="A146" s="37" t="s">
        <v>3185</v>
      </c>
    </row>
    <row r="147" spans="1:1">
      <c r="A147" s="37"/>
    </row>
    <row r="148" spans="1:1">
      <c r="A148" s="37" t="s">
        <v>3186</v>
      </c>
    </row>
    <row r="149" spans="1:1">
      <c r="A149" s="37"/>
    </row>
    <row r="150" spans="1:1">
      <c r="A150" s="37" t="s">
        <v>3187</v>
      </c>
    </row>
    <row r="151" spans="1:1">
      <c r="A151" s="37"/>
    </row>
    <row r="152" spans="1:1">
      <c r="A152" s="37" t="s">
        <v>3188</v>
      </c>
    </row>
    <row r="153" spans="1:1">
      <c r="A153" s="37"/>
    </row>
    <row r="154" spans="1:1">
      <c r="A154" s="37" t="s">
        <v>3189</v>
      </c>
    </row>
    <row r="155" spans="1:1">
      <c r="A155" s="37"/>
    </row>
    <row r="156" spans="1:1">
      <c r="A156" s="37" t="s">
        <v>3190</v>
      </c>
    </row>
    <row r="157" spans="1:1">
      <c r="A157" s="37"/>
    </row>
    <row r="158" spans="1:1">
      <c r="A158" s="37" t="s">
        <v>3191</v>
      </c>
    </row>
    <row r="159" spans="1:1">
      <c r="A159" s="37"/>
    </row>
    <row r="160" spans="1:1">
      <c r="A160" s="37" t="s">
        <v>3192</v>
      </c>
    </row>
    <row r="161" spans="1:1">
      <c r="A161" s="37"/>
    </row>
    <row r="162" spans="1:1">
      <c r="A162" s="37" t="s">
        <v>3193</v>
      </c>
    </row>
    <row r="163" spans="1:1">
      <c r="A163" s="37"/>
    </row>
    <row r="164" spans="1:1">
      <c r="A164" s="37" t="s">
        <v>3194</v>
      </c>
    </row>
    <row r="165" spans="1:1">
      <c r="A165" s="37"/>
    </row>
    <row r="166" spans="1:1">
      <c r="A166" s="37" t="s">
        <v>3195</v>
      </c>
    </row>
    <row r="167" spans="1:1">
      <c r="A167" s="37"/>
    </row>
    <row r="168" spans="1:1">
      <c r="A168" s="37" t="s">
        <v>3196</v>
      </c>
    </row>
    <row r="169" spans="1:1">
      <c r="A169" s="37"/>
    </row>
    <row r="170" spans="1:1">
      <c r="A170" s="37" t="s">
        <v>3197</v>
      </c>
    </row>
    <row r="171" spans="1:1">
      <c r="A171" s="37"/>
    </row>
    <row r="172" spans="1:1">
      <c r="A172" s="37" t="s">
        <v>65</v>
      </c>
    </row>
    <row r="173" spans="1:1">
      <c r="A173" s="37" t="s">
        <v>3198</v>
      </c>
    </row>
    <row r="174" spans="1:1">
      <c r="A174" s="37"/>
    </row>
    <row r="175" spans="1:1">
      <c r="A175" s="37" t="s">
        <v>65</v>
      </c>
    </row>
    <row r="176" spans="1:1">
      <c r="A176" s="37" t="s">
        <v>3199</v>
      </c>
    </row>
    <row r="177" spans="1:1">
      <c r="A177" s="37"/>
    </row>
    <row r="178" spans="1:1">
      <c r="A178" s="37" t="s">
        <v>3200</v>
      </c>
    </row>
    <row r="179" spans="1:1">
      <c r="A179" s="37"/>
    </row>
    <row r="180" spans="1:1">
      <c r="A180" s="37" t="s">
        <v>3201</v>
      </c>
    </row>
    <row r="181" spans="1:1">
      <c r="A181" s="37"/>
    </row>
    <row r="182" spans="1:1">
      <c r="A182" s="37" t="s">
        <v>3202</v>
      </c>
    </row>
    <row r="183" spans="1:1">
      <c r="A183" s="37"/>
    </row>
    <row r="184" spans="1:1">
      <c r="A184" s="37" t="s">
        <v>3203</v>
      </c>
    </row>
    <row r="185" spans="1:1">
      <c r="A185" s="37"/>
    </row>
    <row r="186" spans="1:1">
      <c r="A186" s="37" t="s">
        <v>3204</v>
      </c>
    </row>
    <row r="187" spans="1:1">
      <c r="A187" s="37"/>
    </row>
    <row r="188" spans="1:1">
      <c r="A188" s="37" t="s">
        <v>3205</v>
      </c>
    </row>
    <row r="189" spans="1:1">
      <c r="A189" s="37"/>
    </row>
    <row r="190" spans="1:1">
      <c r="A190" s="37" t="s">
        <v>3206</v>
      </c>
    </row>
    <row r="191" spans="1:1">
      <c r="A191" s="37"/>
    </row>
    <row r="192" spans="1:1">
      <c r="A192" s="37" t="s">
        <v>65</v>
      </c>
    </row>
    <row r="193" spans="1:1">
      <c r="A193" s="37" t="s">
        <v>3207</v>
      </c>
    </row>
    <row r="194" spans="1:1">
      <c r="A194" s="37"/>
    </row>
    <row r="195" spans="1:1">
      <c r="A195" s="37" t="s">
        <v>65</v>
      </c>
    </row>
    <row r="196" spans="1:1">
      <c r="A196" s="37" t="s">
        <v>3208</v>
      </c>
    </row>
    <row r="197" spans="1:1">
      <c r="A197" s="37"/>
    </row>
    <row r="198" spans="1:1">
      <c r="A198" s="37" t="s">
        <v>3209</v>
      </c>
    </row>
    <row r="199" spans="1:1">
      <c r="A199" s="37"/>
    </row>
    <row r="200" spans="1:1">
      <c r="A200" s="37" t="s">
        <v>3210</v>
      </c>
    </row>
    <row r="201" spans="1:1">
      <c r="A201" s="37" t="s">
        <v>2595</v>
      </c>
    </row>
    <row r="202" spans="1:1">
      <c r="A202" s="37" t="s">
        <v>2596</v>
      </c>
    </row>
    <row r="203" spans="1:1">
      <c r="A203" s="37" t="s">
        <v>2597</v>
      </c>
    </row>
    <row r="204" spans="1:1">
      <c r="A204" s="37" t="s">
        <v>61</v>
      </c>
    </row>
    <row r="205" spans="1:1">
      <c r="A205" s="37"/>
    </row>
    <row r="206" spans="1:1">
      <c r="A206" s="37"/>
    </row>
    <row r="207" spans="1:1">
      <c r="A207" s="37" t="s">
        <v>3211</v>
      </c>
    </row>
    <row r="208" spans="1:1">
      <c r="A208" s="37"/>
    </row>
    <row r="209" spans="1:1">
      <c r="A209" s="37" t="s">
        <v>3212</v>
      </c>
    </row>
    <row r="210" spans="1:1">
      <c r="A210" s="37"/>
    </row>
    <row r="211" spans="1:1">
      <c r="A211" s="37" t="s">
        <v>3213</v>
      </c>
    </row>
    <row r="212" spans="1:1">
      <c r="A212" s="37"/>
    </row>
    <row r="213" spans="1:1">
      <c r="A213" s="37" t="s">
        <v>3214</v>
      </c>
    </row>
    <row r="214" spans="1:1">
      <c r="A214" s="37"/>
    </row>
    <row r="215" spans="1:1">
      <c r="A215" s="37" t="s">
        <v>3215</v>
      </c>
    </row>
    <row r="216" spans="1:1">
      <c r="A216" s="37"/>
    </row>
    <row r="217" spans="1:1">
      <c r="A217" s="37" t="s">
        <v>3216</v>
      </c>
    </row>
    <row r="218" spans="1:1">
      <c r="A218" s="37"/>
    </row>
    <row r="219" spans="1:1">
      <c r="A219" s="37" t="s">
        <v>3217</v>
      </c>
    </row>
    <row r="220" spans="1:1">
      <c r="A220" s="37"/>
    </row>
    <row r="221" spans="1:1">
      <c r="A221" s="37" t="s">
        <v>3218</v>
      </c>
    </row>
    <row r="222" spans="1:1">
      <c r="A222" s="37"/>
    </row>
    <row r="223" spans="1:1">
      <c r="A223" s="37" t="s">
        <v>3219</v>
      </c>
    </row>
    <row r="224" spans="1:1">
      <c r="A224" s="37"/>
    </row>
    <row r="225" spans="1:1">
      <c r="A225" s="37" t="s">
        <v>3220</v>
      </c>
    </row>
    <row r="226" spans="1:1">
      <c r="A226" s="37"/>
    </row>
    <row r="227" spans="1:1">
      <c r="A227" s="37" t="s">
        <v>3221</v>
      </c>
    </row>
    <row r="228" spans="1:1">
      <c r="A228" s="37"/>
    </row>
    <row r="229" spans="1:1">
      <c r="A229" s="37" t="s">
        <v>3222</v>
      </c>
    </row>
    <row r="230" spans="1:1">
      <c r="A230" s="37"/>
    </row>
    <row r="231" spans="1:1">
      <c r="A231" s="37" t="s">
        <v>3223</v>
      </c>
    </row>
    <row r="232" spans="1:1">
      <c r="A232" s="37"/>
    </row>
    <row r="233" spans="1:1">
      <c r="A233" s="37" t="s">
        <v>3224</v>
      </c>
    </row>
    <row r="234" spans="1:1">
      <c r="A234" s="37"/>
    </row>
    <row r="235" spans="1:1">
      <c r="A235" s="37" t="s">
        <v>3225</v>
      </c>
    </row>
    <row r="236" spans="1:1">
      <c r="A236" s="37"/>
    </row>
    <row r="237" spans="1:1">
      <c r="A237" s="37" t="s">
        <v>3226</v>
      </c>
    </row>
    <row r="238" spans="1:1">
      <c r="A238" s="37"/>
    </row>
    <row r="239" spans="1:1">
      <c r="A239" s="37" t="s">
        <v>3227</v>
      </c>
    </row>
    <row r="240" spans="1:1">
      <c r="A240" s="37"/>
    </row>
    <row r="241" spans="1:1">
      <c r="A241" s="37" t="s">
        <v>3228</v>
      </c>
    </row>
    <row r="242" spans="1:1">
      <c r="A242" s="37"/>
    </row>
    <row r="243" spans="1:1">
      <c r="A243" s="37" t="s">
        <v>3229</v>
      </c>
    </row>
    <row r="244" spans="1:1">
      <c r="A244" s="37"/>
    </row>
    <row r="245" spans="1:1">
      <c r="A245" s="37" t="s">
        <v>3230</v>
      </c>
    </row>
    <row r="246" spans="1:1">
      <c r="A246" s="37"/>
    </row>
    <row r="247" spans="1:1">
      <c r="A247" s="37" t="s">
        <v>3231</v>
      </c>
    </row>
    <row r="248" spans="1:1">
      <c r="A248" s="37"/>
    </row>
    <row r="249" spans="1:1">
      <c r="A249" s="37" t="s">
        <v>3232</v>
      </c>
    </row>
    <row r="250" spans="1:1">
      <c r="A250" s="37"/>
    </row>
    <row r="251" spans="1:1">
      <c r="A251" s="37" t="s">
        <v>65</v>
      </c>
    </row>
    <row r="252" spans="1:1">
      <c r="A252" s="37" t="s">
        <v>3233</v>
      </c>
    </row>
    <row r="253" spans="1:1">
      <c r="A253" s="37"/>
    </row>
    <row r="254" spans="1:1">
      <c r="A254" s="37" t="s">
        <v>65</v>
      </c>
    </row>
    <row r="255" spans="1:1">
      <c r="A255" s="37" t="s">
        <v>3234</v>
      </c>
    </row>
    <row r="256" spans="1:1">
      <c r="A256" s="37"/>
    </row>
    <row r="257" spans="1:1">
      <c r="A257" s="37" t="s">
        <v>3235</v>
      </c>
    </row>
    <row r="258" spans="1:1">
      <c r="A258" s="37"/>
    </row>
    <row r="259" spans="1:1">
      <c r="A259" s="37" t="s">
        <v>3236</v>
      </c>
    </row>
    <row r="260" spans="1:1">
      <c r="A260" s="37"/>
    </row>
    <row r="261" spans="1:1">
      <c r="A261" s="37" t="s">
        <v>3237</v>
      </c>
    </row>
    <row r="262" spans="1:1">
      <c r="A262" s="37"/>
    </row>
    <row r="263" spans="1:1">
      <c r="A263" s="37" t="s">
        <v>3238</v>
      </c>
    </row>
    <row r="264" spans="1:1">
      <c r="A264" s="37"/>
    </row>
    <row r="265" spans="1:1">
      <c r="A265" s="37"/>
    </row>
    <row r="266" spans="1:1">
      <c r="A266" s="37" t="s">
        <v>3239</v>
      </c>
    </row>
    <row r="267" spans="1:1">
      <c r="A267" s="37" t="s">
        <v>2595</v>
      </c>
    </row>
    <row r="268" spans="1:1">
      <c r="A268" s="37" t="s">
        <v>2596</v>
      </c>
    </row>
    <row r="269" spans="1:1">
      <c r="A269" s="37" t="s">
        <v>2597</v>
      </c>
    </row>
    <row r="270" spans="1:1">
      <c r="A270" s="37" t="s">
        <v>61</v>
      </c>
    </row>
    <row r="271" spans="1:1">
      <c r="A271" s="37"/>
    </row>
    <row r="272" spans="1:1">
      <c r="A272" s="37" t="s">
        <v>3240</v>
      </c>
    </row>
    <row r="273" spans="1:1">
      <c r="A273" s="37"/>
    </row>
    <row r="274" spans="1:1">
      <c r="A274" s="37" t="s">
        <v>3241</v>
      </c>
    </row>
    <row r="275" spans="1:1">
      <c r="A275" s="37"/>
    </row>
    <row r="276" spans="1:1">
      <c r="A276" s="37" t="s">
        <v>3242</v>
      </c>
    </row>
    <row r="277" spans="1:1">
      <c r="A277" s="37"/>
    </row>
    <row r="278" spans="1:1">
      <c r="A278" s="37" t="s">
        <v>3243</v>
      </c>
    </row>
    <row r="279" spans="1:1">
      <c r="A279" s="37"/>
    </row>
    <row r="280" spans="1:1">
      <c r="A280" s="37" t="s">
        <v>3244</v>
      </c>
    </row>
    <row r="281" spans="1:1">
      <c r="A281" s="37"/>
    </row>
    <row r="282" spans="1:1">
      <c r="A282" s="37" t="s">
        <v>3245</v>
      </c>
    </row>
    <row r="283" spans="1:1">
      <c r="A283" s="37"/>
    </row>
    <row r="284" spans="1:1">
      <c r="A284" s="37" t="s">
        <v>3246</v>
      </c>
    </row>
    <row r="285" spans="1:1">
      <c r="A285" s="37"/>
    </row>
    <row r="286" spans="1:1">
      <c r="A286" s="37" t="s">
        <v>3247</v>
      </c>
    </row>
    <row r="287" spans="1:1">
      <c r="A287" s="37"/>
    </row>
    <row r="288" spans="1:1">
      <c r="A288" s="37" t="s">
        <v>3248</v>
      </c>
    </row>
    <row r="289" spans="1:1">
      <c r="A289" s="37"/>
    </row>
    <row r="290" spans="1:1">
      <c r="A290" s="37" t="s">
        <v>3249</v>
      </c>
    </row>
    <row r="291" spans="1:1">
      <c r="A291" s="37"/>
    </row>
    <row r="292" spans="1:1">
      <c r="A292" s="37" t="s">
        <v>3250</v>
      </c>
    </row>
    <row r="293" spans="1:1">
      <c r="A293" s="37"/>
    </row>
    <row r="294" spans="1:1">
      <c r="A294" s="37" t="s">
        <v>3251</v>
      </c>
    </row>
    <row r="295" spans="1:1">
      <c r="A295" s="37"/>
    </row>
    <row r="296" spans="1:1">
      <c r="A296" s="37" t="s">
        <v>3252</v>
      </c>
    </row>
    <row r="297" spans="1:1">
      <c r="A297" s="37"/>
    </row>
    <row r="298" spans="1:1">
      <c r="A298" s="37" t="s">
        <v>3253</v>
      </c>
    </row>
    <row r="299" spans="1:1">
      <c r="A299" s="37"/>
    </row>
    <row r="300" spans="1:1">
      <c r="A300" s="37" t="s">
        <v>3254</v>
      </c>
    </row>
    <row r="301" spans="1:1">
      <c r="A301" s="37"/>
    </row>
    <row r="302" spans="1:1">
      <c r="A302" s="37" t="s">
        <v>3255</v>
      </c>
    </row>
    <row r="303" spans="1:1">
      <c r="A303" s="37"/>
    </row>
    <row r="304" spans="1:1">
      <c r="A304" s="37" t="s">
        <v>3256</v>
      </c>
    </row>
    <row r="305" spans="1:1">
      <c r="A305" s="37"/>
    </row>
    <row r="306" spans="1:1">
      <c r="A306" s="37" t="s">
        <v>3257</v>
      </c>
    </row>
    <row r="307" spans="1:1">
      <c r="A307" s="37"/>
    </row>
    <row r="308" spans="1:1">
      <c r="A308" s="37" t="s">
        <v>65</v>
      </c>
    </row>
    <row r="309" spans="1:1">
      <c r="A309" s="37" t="s">
        <v>3258</v>
      </c>
    </row>
    <row r="310" spans="1:1">
      <c r="A310" s="37"/>
    </row>
    <row r="311" spans="1:1">
      <c r="A311" s="37" t="s">
        <v>65</v>
      </c>
    </row>
    <row r="312" spans="1:1">
      <c r="A312" s="37" t="s">
        <v>3259</v>
      </c>
    </row>
    <row r="313" spans="1:1">
      <c r="A313" s="37"/>
    </row>
    <row r="314" spans="1:1">
      <c r="A314" s="37" t="s">
        <v>65</v>
      </c>
    </row>
    <row r="315" spans="1:1">
      <c r="A315" s="37" t="s">
        <v>3260</v>
      </c>
    </row>
    <row r="316" spans="1:1">
      <c r="A316" s="37"/>
    </row>
    <row r="317" spans="1:1">
      <c r="A317" s="37" t="s">
        <v>65</v>
      </c>
    </row>
    <row r="318" spans="1:1">
      <c r="A318" s="37" t="s">
        <v>3261</v>
      </c>
    </row>
    <row r="319" spans="1:1">
      <c r="A319" s="37"/>
    </row>
    <row r="320" spans="1:1">
      <c r="A320" s="37" t="s">
        <v>3262</v>
      </c>
    </row>
    <row r="321" spans="1:1">
      <c r="A321" s="37"/>
    </row>
    <row r="322" spans="1:1">
      <c r="A322" s="37" t="s">
        <v>3263</v>
      </c>
    </row>
    <row r="323" spans="1:1">
      <c r="A323" s="37"/>
    </row>
    <row r="324" spans="1:1">
      <c r="A324" s="37" t="s">
        <v>3264</v>
      </c>
    </row>
    <row r="325" spans="1:1">
      <c r="A325" s="37"/>
    </row>
    <row r="326" spans="1:1">
      <c r="A326" s="37" t="s">
        <v>65</v>
      </c>
    </row>
    <row r="327" spans="1:1">
      <c r="A327" s="37" t="s">
        <v>3265</v>
      </c>
    </row>
    <row r="328" spans="1:1">
      <c r="A328" s="37"/>
    </row>
    <row r="329" spans="1:1">
      <c r="A329" s="37" t="s">
        <v>65</v>
      </c>
    </row>
    <row r="330" spans="1:1">
      <c r="A330" s="37" t="s">
        <v>3266</v>
      </c>
    </row>
    <row r="331" spans="1:1">
      <c r="A331" s="37"/>
    </row>
    <row r="332" spans="1:1">
      <c r="A332" s="37" t="s">
        <v>3267</v>
      </c>
    </row>
    <row r="333" spans="1:1">
      <c r="A333" s="37" t="s">
        <v>2595</v>
      </c>
    </row>
    <row r="334" spans="1:1">
      <c r="A334" s="37" t="s">
        <v>2596</v>
      </c>
    </row>
    <row r="335" spans="1:1">
      <c r="A335" s="37" t="s">
        <v>2597</v>
      </c>
    </row>
    <row r="336" spans="1:1">
      <c r="A336" s="37" t="s">
        <v>61</v>
      </c>
    </row>
    <row r="337" spans="1:1">
      <c r="A337" s="37"/>
    </row>
    <row r="338" spans="1:1">
      <c r="A338" s="37"/>
    </row>
    <row r="339" spans="1:1">
      <c r="A339" s="37" t="s">
        <v>3268</v>
      </c>
    </row>
    <row r="340" spans="1:1">
      <c r="A340" s="37"/>
    </row>
    <row r="341" spans="1:1">
      <c r="A341" s="37" t="s">
        <v>3269</v>
      </c>
    </row>
    <row r="342" spans="1:1">
      <c r="A342" s="37"/>
    </row>
    <row r="343" spans="1:1">
      <c r="A343" s="37" t="s">
        <v>65</v>
      </c>
    </row>
    <row r="344" spans="1:1">
      <c r="A344" s="37" t="s">
        <v>3270</v>
      </c>
    </row>
    <row r="345" spans="1:1">
      <c r="A345" s="37"/>
    </row>
    <row r="346" spans="1:1">
      <c r="A346" s="37" t="s">
        <v>65</v>
      </c>
    </row>
    <row r="347" spans="1:1">
      <c r="A347" s="37" t="s">
        <v>3271</v>
      </c>
    </row>
    <row r="348" spans="1:1">
      <c r="A348" s="37"/>
    </row>
    <row r="349" spans="1:1">
      <c r="A349" s="37" t="s">
        <v>65</v>
      </c>
    </row>
    <row r="350" spans="1:1">
      <c r="A350" s="37" t="s">
        <v>3272</v>
      </c>
    </row>
    <row r="351" spans="1:1">
      <c r="A351" s="37"/>
    </row>
    <row r="352" spans="1:1">
      <c r="A352" s="37" t="s">
        <v>65</v>
      </c>
    </row>
    <row r="353" spans="1:1">
      <c r="A353" s="37" t="s">
        <v>3273</v>
      </c>
    </row>
    <row r="354" spans="1:1">
      <c r="A354" s="37"/>
    </row>
    <row r="355" spans="1:1">
      <c r="A355" s="37" t="s">
        <v>65</v>
      </c>
    </row>
    <row r="356" spans="1:1">
      <c r="A356" s="37" t="s">
        <v>3274</v>
      </c>
    </row>
    <row r="357" spans="1:1">
      <c r="A357" s="37"/>
    </row>
    <row r="358" spans="1:1">
      <c r="A358" s="37" t="s">
        <v>65</v>
      </c>
    </row>
    <row r="359" spans="1:1">
      <c r="A359" s="37" t="s">
        <v>3275</v>
      </c>
    </row>
    <row r="360" spans="1:1">
      <c r="A360" s="37"/>
    </row>
    <row r="361" spans="1:1">
      <c r="A361" s="37" t="s">
        <v>3276</v>
      </c>
    </row>
    <row r="362" spans="1:1">
      <c r="A362" s="37"/>
    </row>
    <row r="363" spans="1:1">
      <c r="A363" s="37" t="s">
        <v>65</v>
      </c>
    </row>
    <row r="364" spans="1:1">
      <c r="A364" s="37" t="s">
        <v>3277</v>
      </c>
    </row>
    <row r="365" spans="1:1">
      <c r="A365" s="37"/>
    </row>
    <row r="366" spans="1:1">
      <c r="A366" s="37" t="s">
        <v>65</v>
      </c>
    </row>
    <row r="367" spans="1:1">
      <c r="A367" s="37" t="s">
        <v>3278</v>
      </c>
    </row>
    <row r="368" spans="1:1">
      <c r="A368" s="37"/>
    </row>
    <row r="369" spans="1:1">
      <c r="A369" s="37" t="s">
        <v>3279</v>
      </c>
    </row>
    <row r="370" spans="1:1">
      <c r="A370" s="37"/>
    </row>
    <row r="371" spans="1:1">
      <c r="A371" s="37" t="s">
        <v>3280</v>
      </c>
    </row>
    <row r="372" spans="1:1">
      <c r="A372" s="37"/>
    </row>
    <row r="373" spans="1:1">
      <c r="A373" s="37" t="s">
        <v>65</v>
      </c>
    </row>
    <row r="374" spans="1:1">
      <c r="A374" s="37" t="s">
        <v>3281</v>
      </c>
    </row>
    <row r="375" spans="1:1">
      <c r="A375" s="37"/>
    </row>
    <row r="376" spans="1:1">
      <c r="A376" s="37" t="s">
        <v>65</v>
      </c>
    </row>
    <row r="377" spans="1:1">
      <c r="A377" s="37" t="s">
        <v>3282</v>
      </c>
    </row>
    <row r="378" spans="1:1">
      <c r="A378" s="37"/>
    </row>
    <row r="379" spans="1:1">
      <c r="A379" s="37" t="s">
        <v>3283</v>
      </c>
    </row>
    <row r="380" spans="1:1">
      <c r="A380" s="37"/>
    </row>
    <row r="381" spans="1:1">
      <c r="A381" s="37" t="s">
        <v>3284</v>
      </c>
    </row>
    <row r="382" spans="1:1">
      <c r="A382" s="37"/>
    </row>
    <row r="383" spans="1:1">
      <c r="A383" s="37" t="s">
        <v>3285</v>
      </c>
    </row>
    <row r="384" spans="1:1">
      <c r="A384" s="37"/>
    </row>
    <row r="385" spans="1:1">
      <c r="A385" s="37" t="s">
        <v>3286</v>
      </c>
    </row>
    <row r="386" spans="1:1">
      <c r="A386" s="37"/>
    </row>
    <row r="387" spans="1:1">
      <c r="A387" s="37" t="s">
        <v>65</v>
      </c>
    </row>
    <row r="388" spans="1:1">
      <c r="A388" s="37" t="s">
        <v>3287</v>
      </c>
    </row>
    <row r="389" spans="1:1">
      <c r="A389" s="37"/>
    </row>
    <row r="390" spans="1:1">
      <c r="A390" s="37" t="s">
        <v>65</v>
      </c>
    </row>
    <row r="391" spans="1:1">
      <c r="A391" s="37" t="s">
        <v>3288</v>
      </c>
    </row>
    <row r="392" spans="1:1">
      <c r="A392" s="37"/>
    </row>
    <row r="393" spans="1:1">
      <c r="A393" s="37" t="s">
        <v>3289</v>
      </c>
    </row>
    <row r="394" spans="1:1">
      <c r="A394" s="37"/>
    </row>
    <row r="395" spans="1:1">
      <c r="A395" s="37" t="s">
        <v>65</v>
      </c>
    </row>
    <row r="396" spans="1:1">
      <c r="A396" s="37" t="s">
        <v>3290</v>
      </c>
    </row>
    <row r="397" spans="1:1">
      <c r="A397" s="37"/>
    </row>
    <row r="398" spans="1:1">
      <c r="A398" s="37" t="s">
        <v>3291</v>
      </c>
    </row>
    <row r="399" spans="1:1">
      <c r="A399" s="37" t="s">
        <v>2595</v>
      </c>
    </row>
    <row r="400" spans="1:1">
      <c r="A400" s="37" t="s">
        <v>2596</v>
      </c>
    </row>
    <row r="401" spans="1:1">
      <c r="A401" s="37" t="s">
        <v>2597</v>
      </c>
    </row>
    <row r="402" spans="1:1">
      <c r="A402" s="37" t="s">
        <v>61</v>
      </c>
    </row>
    <row r="403" spans="1:1">
      <c r="A403" s="37"/>
    </row>
    <row r="404" spans="1:1">
      <c r="A404" s="37"/>
    </row>
    <row r="405" spans="1:1">
      <c r="A405" s="37" t="s">
        <v>65</v>
      </c>
    </row>
    <row r="406" spans="1:1">
      <c r="A406" s="37" t="s">
        <v>3292</v>
      </c>
    </row>
    <row r="407" spans="1:1">
      <c r="A407" s="37"/>
    </row>
    <row r="408" spans="1:1">
      <c r="A408" s="37" t="s">
        <v>3293</v>
      </c>
    </row>
    <row r="409" spans="1:1">
      <c r="A409" s="37"/>
    </row>
    <row r="410" spans="1:1">
      <c r="A410" s="37" t="s">
        <v>3294</v>
      </c>
    </row>
    <row r="411" spans="1:1">
      <c r="A411" s="37"/>
    </row>
    <row r="412" spans="1:1">
      <c r="A412" s="37" t="s">
        <v>3295</v>
      </c>
    </row>
    <row r="413" spans="1:1">
      <c r="A413" s="37"/>
    </row>
    <row r="414" spans="1:1">
      <c r="A414" s="37" t="s">
        <v>3296</v>
      </c>
    </row>
    <row r="415" spans="1:1">
      <c r="A415" s="37"/>
    </row>
    <row r="416" spans="1:1">
      <c r="A416" s="37" t="s">
        <v>3297</v>
      </c>
    </row>
    <row r="417" spans="1:1">
      <c r="A417" s="37"/>
    </row>
    <row r="418" spans="1:1">
      <c r="A418" s="37" t="s">
        <v>3298</v>
      </c>
    </row>
    <row r="419" spans="1:1">
      <c r="A419" s="37"/>
    </row>
    <row r="420" spans="1:1">
      <c r="A420" s="37" t="s">
        <v>3299</v>
      </c>
    </row>
    <row r="421" spans="1:1">
      <c r="A421" s="37"/>
    </row>
    <row r="422" spans="1:1">
      <c r="A422" s="37" t="s">
        <v>3300</v>
      </c>
    </row>
    <row r="423" spans="1:1">
      <c r="A423" s="37"/>
    </row>
    <row r="424" spans="1:1">
      <c r="A424" s="37" t="s">
        <v>3301</v>
      </c>
    </row>
    <row r="425" spans="1:1">
      <c r="A425" s="37"/>
    </row>
    <row r="426" spans="1:1">
      <c r="A426" s="37" t="s">
        <v>3302</v>
      </c>
    </row>
    <row r="427" spans="1:1">
      <c r="A427" s="37"/>
    </row>
    <row r="428" spans="1:1">
      <c r="A428" s="37" t="s">
        <v>3303</v>
      </c>
    </row>
    <row r="429" spans="1:1">
      <c r="A429" s="37"/>
    </row>
    <row r="430" spans="1:1">
      <c r="A430" s="37" t="s">
        <v>3304</v>
      </c>
    </row>
    <row r="431" spans="1:1">
      <c r="A431" s="37"/>
    </row>
    <row r="432" spans="1:1">
      <c r="A432" s="37" t="s">
        <v>3305</v>
      </c>
    </row>
    <row r="433" spans="1:1">
      <c r="A433" s="37"/>
    </row>
    <row r="434" spans="1:1">
      <c r="A434" s="37" t="s">
        <v>3306</v>
      </c>
    </row>
    <row r="435" spans="1:1">
      <c r="A435" s="37"/>
    </row>
    <row r="436" spans="1:1">
      <c r="A436" s="37" t="s">
        <v>3307</v>
      </c>
    </row>
    <row r="437" spans="1:1">
      <c r="A437" s="37"/>
    </row>
    <row r="438" spans="1:1">
      <c r="A438" s="37" t="s">
        <v>3308</v>
      </c>
    </row>
    <row r="439" spans="1:1">
      <c r="A439" s="37"/>
    </row>
    <row r="440" spans="1:1">
      <c r="A440" s="37" t="s">
        <v>3309</v>
      </c>
    </row>
    <row r="441" spans="1:1">
      <c r="A441" s="37"/>
    </row>
    <row r="442" spans="1:1">
      <c r="A442" s="37" t="s">
        <v>3310</v>
      </c>
    </row>
    <row r="443" spans="1:1">
      <c r="A443" s="37"/>
    </row>
    <row r="444" spans="1:1">
      <c r="A444" s="37" t="s">
        <v>3311</v>
      </c>
    </row>
    <row r="445" spans="1:1">
      <c r="A445" s="37"/>
    </row>
    <row r="446" spans="1:1">
      <c r="A446" s="37" t="s">
        <v>3312</v>
      </c>
    </row>
    <row r="447" spans="1:1">
      <c r="A447" s="37"/>
    </row>
    <row r="448" spans="1:1">
      <c r="A448" s="37" t="s">
        <v>3313</v>
      </c>
    </row>
    <row r="449" spans="1:1">
      <c r="A449" s="37"/>
    </row>
    <row r="450" spans="1:1">
      <c r="A450" s="37" t="s">
        <v>3314</v>
      </c>
    </row>
    <row r="451" spans="1:1">
      <c r="A451" s="37"/>
    </row>
    <row r="452" spans="1:1">
      <c r="A452" s="37" t="s">
        <v>3315</v>
      </c>
    </row>
    <row r="453" spans="1:1">
      <c r="A453" s="37"/>
    </row>
    <row r="454" spans="1:1">
      <c r="A454" s="37" t="s">
        <v>3316</v>
      </c>
    </row>
    <row r="455" spans="1:1">
      <c r="A455" s="37"/>
    </row>
    <row r="456" spans="1:1">
      <c r="A456" s="37" t="s">
        <v>3317</v>
      </c>
    </row>
    <row r="457" spans="1:1">
      <c r="A457" s="37"/>
    </row>
    <row r="458" spans="1:1">
      <c r="A458" s="37" t="s">
        <v>3318</v>
      </c>
    </row>
    <row r="459" spans="1:1">
      <c r="A459" s="37"/>
    </row>
    <row r="460" spans="1:1">
      <c r="A460" s="37" t="s">
        <v>3319</v>
      </c>
    </row>
    <row r="461" spans="1:1">
      <c r="A461" s="37"/>
    </row>
    <row r="462" spans="1:1">
      <c r="A462" s="37" t="s">
        <v>65</v>
      </c>
    </row>
    <row r="463" spans="1:1">
      <c r="A463" s="37"/>
    </row>
    <row r="464" spans="1:1">
      <c r="A464" s="37" t="s">
        <v>3320</v>
      </c>
    </row>
    <row r="465" spans="1:1">
      <c r="A465" s="37" t="s">
        <v>2595</v>
      </c>
    </row>
    <row r="466" spans="1:1">
      <c r="A466" s="37" t="s">
        <v>2596</v>
      </c>
    </row>
    <row r="467" spans="1:1">
      <c r="A467" s="37" t="s">
        <v>2597</v>
      </c>
    </row>
    <row r="468" spans="1:1">
      <c r="A468" s="37" t="s">
        <v>61</v>
      </c>
    </row>
    <row r="469" spans="1:1">
      <c r="A469" s="37"/>
    </row>
    <row r="470" spans="1:1">
      <c r="A470" s="37" t="s">
        <v>3321</v>
      </c>
    </row>
    <row r="471" spans="1:1">
      <c r="A471" s="37"/>
    </row>
    <row r="472" spans="1:1">
      <c r="A472" s="37" t="s">
        <v>65</v>
      </c>
    </row>
    <row r="473" spans="1:1">
      <c r="A473" s="37" t="s">
        <v>3322</v>
      </c>
    </row>
    <row r="474" spans="1:1">
      <c r="A474" s="37"/>
    </row>
    <row r="475" spans="1:1">
      <c r="A475" s="37" t="s">
        <v>65</v>
      </c>
    </row>
    <row r="476" spans="1:1">
      <c r="A476" s="37" t="s">
        <v>3323</v>
      </c>
    </row>
    <row r="477" spans="1:1">
      <c r="A477" s="37"/>
    </row>
    <row r="478" spans="1:1">
      <c r="A478" s="37" t="s">
        <v>65</v>
      </c>
    </row>
    <row r="479" spans="1:1">
      <c r="A479" s="37" t="s">
        <v>3324</v>
      </c>
    </row>
    <row r="480" spans="1:1">
      <c r="A480" s="37"/>
    </row>
    <row r="481" spans="1:1">
      <c r="A481" s="37" t="s">
        <v>65</v>
      </c>
    </row>
    <row r="482" spans="1:1">
      <c r="A482" s="37" t="s">
        <v>3325</v>
      </c>
    </row>
    <row r="483" spans="1:1">
      <c r="A483" s="37"/>
    </row>
    <row r="484" spans="1:1">
      <c r="A484" s="37" t="s">
        <v>65</v>
      </c>
    </row>
    <row r="485" spans="1:1">
      <c r="A485" s="37" t="s">
        <v>3326</v>
      </c>
    </row>
    <row r="486" spans="1:1">
      <c r="A486" s="37"/>
    </row>
    <row r="487" spans="1:1">
      <c r="A487" s="37" t="s">
        <v>3327</v>
      </c>
    </row>
    <row r="488" spans="1:1">
      <c r="A488" s="37"/>
    </row>
    <row r="489" spans="1:1">
      <c r="A489" s="37" t="s">
        <v>3328</v>
      </c>
    </row>
    <row r="490" spans="1:1">
      <c r="A490" s="37"/>
    </row>
    <row r="491" spans="1:1">
      <c r="A491" s="37" t="s">
        <v>3329</v>
      </c>
    </row>
    <row r="492" spans="1:1">
      <c r="A492" s="37"/>
    </row>
    <row r="493" spans="1:1">
      <c r="A493" s="37" t="s">
        <v>3330</v>
      </c>
    </row>
    <row r="494" spans="1:1">
      <c r="A494" s="37"/>
    </row>
    <row r="495" spans="1:1">
      <c r="A495" s="37" t="s">
        <v>3331</v>
      </c>
    </row>
    <row r="496" spans="1:1">
      <c r="A496" s="37"/>
    </row>
    <row r="497" spans="1:1">
      <c r="A497" s="37" t="s">
        <v>3332</v>
      </c>
    </row>
    <row r="498" spans="1:1">
      <c r="A498" s="37"/>
    </row>
    <row r="499" spans="1:1">
      <c r="A499" s="37" t="s">
        <v>3333</v>
      </c>
    </row>
    <row r="500" spans="1:1">
      <c r="A500" s="37"/>
    </row>
    <row r="501" spans="1:1">
      <c r="A501" s="37" t="s">
        <v>3334</v>
      </c>
    </row>
    <row r="502" spans="1:1">
      <c r="A502" s="37"/>
    </row>
    <row r="503" spans="1:1">
      <c r="A503" s="37" t="s">
        <v>3335</v>
      </c>
    </row>
    <row r="504" spans="1:1">
      <c r="A504" s="37"/>
    </row>
    <row r="505" spans="1:1">
      <c r="A505" s="37" t="s">
        <v>3336</v>
      </c>
    </row>
    <row r="506" spans="1:1">
      <c r="A506" s="37"/>
    </row>
    <row r="507" spans="1:1">
      <c r="A507" s="37" t="s">
        <v>3337</v>
      </c>
    </row>
    <row r="508" spans="1:1">
      <c r="A508" s="37"/>
    </row>
    <row r="509" spans="1:1">
      <c r="A509" s="37" t="s">
        <v>3338</v>
      </c>
    </row>
    <row r="510" spans="1:1">
      <c r="A510" s="37"/>
    </row>
    <row r="511" spans="1:1">
      <c r="A511" s="37" t="s">
        <v>3339</v>
      </c>
    </row>
    <row r="512" spans="1:1">
      <c r="A512" s="37"/>
    </row>
    <row r="513" spans="1:1">
      <c r="A513" s="37" t="s">
        <v>3340</v>
      </c>
    </row>
    <row r="514" spans="1:1">
      <c r="A514" s="37"/>
    </row>
    <row r="515" spans="1:1">
      <c r="A515" s="37" t="s">
        <v>3341</v>
      </c>
    </row>
    <row r="516" spans="1:1">
      <c r="A516" s="37"/>
    </row>
    <row r="517" spans="1:1">
      <c r="A517" s="37" t="s">
        <v>3342</v>
      </c>
    </row>
    <row r="518" spans="1:1">
      <c r="A518" s="37"/>
    </row>
    <row r="519" spans="1:1">
      <c r="A519" s="37" t="s">
        <v>3343</v>
      </c>
    </row>
    <row r="520" spans="1:1">
      <c r="A520" s="37"/>
    </row>
    <row r="521" spans="1:1">
      <c r="A521" s="37" t="s">
        <v>3344</v>
      </c>
    </row>
    <row r="522" spans="1:1">
      <c r="A522" s="37"/>
    </row>
    <row r="523" spans="1:1">
      <c r="A523" s="37" t="s">
        <v>3345</v>
      </c>
    </row>
    <row r="524" spans="1:1">
      <c r="A524" s="37"/>
    </row>
    <row r="525" spans="1:1">
      <c r="A525" s="37" t="s">
        <v>3346</v>
      </c>
    </row>
    <row r="526" spans="1:1">
      <c r="A526" s="37"/>
    </row>
    <row r="527" spans="1:1">
      <c r="A527" s="37" t="s">
        <v>3347</v>
      </c>
    </row>
    <row r="528" spans="1:1">
      <c r="A528" s="37"/>
    </row>
    <row r="529" spans="1:1">
      <c r="A529" s="37"/>
    </row>
    <row r="530" spans="1:1">
      <c r="A530" s="37" t="s">
        <v>3348</v>
      </c>
    </row>
    <row r="531" spans="1:1">
      <c r="A531" s="37" t="s">
        <v>2595</v>
      </c>
    </row>
    <row r="532" spans="1:1">
      <c r="A532" s="37" t="s">
        <v>2596</v>
      </c>
    </row>
    <row r="533" spans="1:1">
      <c r="A533" s="37" t="s">
        <v>2597</v>
      </c>
    </row>
    <row r="534" spans="1:1">
      <c r="A534" s="37" t="s">
        <v>61</v>
      </c>
    </row>
    <row r="535" spans="1:1">
      <c r="A535" s="37"/>
    </row>
    <row r="536" spans="1:1">
      <c r="A536" s="37" t="s">
        <v>3349</v>
      </c>
    </row>
    <row r="537" spans="1:1">
      <c r="A537" s="37"/>
    </row>
    <row r="538" spans="1:1">
      <c r="A538" s="37" t="s">
        <v>3350</v>
      </c>
    </row>
    <row r="539" spans="1:1">
      <c r="A539" s="37"/>
    </row>
    <row r="540" spans="1:1">
      <c r="A540" s="37" t="s">
        <v>3351</v>
      </c>
    </row>
    <row r="541" spans="1:1">
      <c r="A541" s="37"/>
    </row>
    <row r="542" spans="1:1">
      <c r="A542" s="37" t="s">
        <v>65</v>
      </c>
    </row>
    <row r="543" spans="1:1">
      <c r="A543" s="37" t="s">
        <v>3352</v>
      </c>
    </row>
    <row r="544" spans="1:1">
      <c r="A544" s="37"/>
    </row>
    <row r="545" spans="1:1">
      <c r="A545" s="37" t="s">
        <v>65</v>
      </c>
    </row>
    <row r="546" spans="1:1">
      <c r="A546" s="37" t="s">
        <v>3353</v>
      </c>
    </row>
    <row r="547" spans="1:1">
      <c r="A547" s="37"/>
    </row>
    <row r="548" spans="1:1">
      <c r="A548" s="37" t="s">
        <v>3354</v>
      </c>
    </row>
    <row r="549" spans="1:1">
      <c r="A549" s="37"/>
    </row>
    <row r="550" spans="1:1">
      <c r="A550" s="37" t="s">
        <v>3355</v>
      </c>
    </row>
    <row r="551" spans="1:1">
      <c r="A551" s="37"/>
    </row>
    <row r="552" spans="1:1">
      <c r="A552" s="37" t="s">
        <v>3356</v>
      </c>
    </row>
    <row r="553" spans="1:1">
      <c r="A553" s="37"/>
    </row>
    <row r="554" spans="1:1">
      <c r="A554" s="37" t="s">
        <v>3357</v>
      </c>
    </row>
    <row r="555" spans="1:1">
      <c r="A555" s="37"/>
    </row>
    <row r="556" spans="1:1">
      <c r="A556" s="37" t="s">
        <v>3358</v>
      </c>
    </row>
    <row r="557" spans="1:1">
      <c r="A557" s="37"/>
    </row>
    <row r="558" spans="1:1">
      <c r="A558" s="37" t="s">
        <v>3359</v>
      </c>
    </row>
    <row r="559" spans="1:1">
      <c r="A559" s="37"/>
    </row>
    <row r="560" spans="1:1">
      <c r="A560" s="37" t="s">
        <v>65</v>
      </c>
    </row>
    <row r="561" spans="1:1">
      <c r="A561" s="37" t="s">
        <v>3360</v>
      </c>
    </row>
    <row r="562" spans="1:1">
      <c r="A562" s="37"/>
    </row>
    <row r="563" spans="1:1">
      <c r="A563" s="37" t="s">
        <v>65</v>
      </c>
    </row>
    <row r="564" spans="1:1">
      <c r="A564" s="37" t="s">
        <v>3361</v>
      </c>
    </row>
    <row r="565" spans="1:1">
      <c r="A565" s="37"/>
    </row>
    <row r="566" spans="1:1">
      <c r="A566" s="37" t="s">
        <v>3362</v>
      </c>
    </row>
    <row r="567" spans="1:1">
      <c r="A567" s="37"/>
    </row>
    <row r="568" spans="1:1">
      <c r="A568" s="37" t="s">
        <v>3363</v>
      </c>
    </row>
    <row r="569" spans="1:1">
      <c r="A569" s="37"/>
    </row>
    <row r="570" spans="1:1">
      <c r="A570" s="37" t="s">
        <v>3364</v>
      </c>
    </row>
    <row r="571" spans="1:1">
      <c r="A571" s="37"/>
    </row>
    <row r="572" spans="1:1">
      <c r="A572" s="37" t="s">
        <v>3365</v>
      </c>
    </row>
    <row r="573" spans="1:1">
      <c r="A573" s="37"/>
    </row>
    <row r="574" spans="1:1">
      <c r="A574" s="37" t="s">
        <v>3366</v>
      </c>
    </row>
    <row r="575" spans="1:1">
      <c r="A575" s="37"/>
    </row>
    <row r="576" spans="1:1">
      <c r="A576" s="37" t="s">
        <v>65</v>
      </c>
    </row>
    <row r="577" spans="1:1">
      <c r="A577" s="37" t="s">
        <v>3367</v>
      </c>
    </row>
    <row r="578" spans="1:1">
      <c r="A578" s="37"/>
    </row>
    <row r="579" spans="1:1">
      <c r="A579" s="37" t="s">
        <v>65</v>
      </c>
    </row>
    <row r="580" spans="1:1">
      <c r="A580" s="37" t="s">
        <v>3368</v>
      </c>
    </row>
    <row r="581" spans="1:1">
      <c r="A581" s="37"/>
    </row>
    <row r="582" spans="1:1">
      <c r="A582" s="37" t="s">
        <v>3369</v>
      </c>
    </row>
    <row r="583" spans="1:1">
      <c r="A583" s="37"/>
    </row>
    <row r="584" spans="1:1">
      <c r="A584" s="37" t="s">
        <v>3370</v>
      </c>
    </row>
    <row r="585" spans="1:1">
      <c r="A585" s="37"/>
    </row>
    <row r="586" spans="1:1">
      <c r="A586" s="37" t="s">
        <v>3371</v>
      </c>
    </row>
    <row r="587" spans="1:1">
      <c r="A587" s="37"/>
    </row>
    <row r="588" spans="1:1">
      <c r="A588" s="37" t="s">
        <v>3372</v>
      </c>
    </row>
    <row r="589" spans="1:1">
      <c r="A589" s="37"/>
    </row>
    <row r="590" spans="1:1">
      <c r="A590" s="37" t="s">
        <v>3373</v>
      </c>
    </row>
    <row r="591" spans="1:1">
      <c r="A591" s="37"/>
    </row>
    <row r="592" spans="1:1">
      <c r="A592" s="37" t="s">
        <v>3374</v>
      </c>
    </row>
    <row r="593" spans="1:1">
      <c r="A593" s="37"/>
    </row>
    <row r="594" spans="1:1">
      <c r="A594" s="37" t="s">
        <v>3375</v>
      </c>
    </row>
    <row r="595" spans="1:1">
      <c r="A595" s="37"/>
    </row>
    <row r="596" spans="1:1">
      <c r="A596" s="37" t="s">
        <v>3376</v>
      </c>
    </row>
    <row r="597" spans="1:1">
      <c r="A597" s="37" t="s">
        <v>2595</v>
      </c>
    </row>
    <row r="598" spans="1:1">
      <c r="A598" s="37" t="s">
        <v>2596</v>
      </c>
    </row>
    <row r="599" spans="1:1">
      <c r="A599" s="37" t="s">
        <v>2597</v>
      </c>
    </row>
    <row r="600" spans="1:1">
      <c r="A600" s="37" t="s">
        <v>61</v>
      </c>
    </row>
    <row r="601" spans="1:1">
      <c r="A601" s="37"/>
    </row>
    <row r="602" spans="1:1">
      <c r="A602" s="37"/>
    </row>
    <row r="603" spans="1:1">
      <c r="A603" s="37" t="s">
        <v>3377</v>
      </c>
    </row>
    <row r="604" spans="1:1">
      <c r="A604" s="37"/>
    </row>
    <row r="605" spans="1:1">
      <c r="A605" s="37" t="s">
        <v>3378</v>
      </c>
    </row>
    <row r="606" spans="1:1">
      <c r="A606" s="37"/>
    </row>
    <row r="607" spans="1:1">
      <c r="A607" s="37" t="s">
        <v>3379</v>
      </c>
    </row>
    <row r="608" spans="1:1">
      <c r="A608" s="37"/>
    </row>
    <row r="609" spans="1:1">
      <c r="A609" s="37" t="s">
        <v>65</v>
      </c>
    </row>
    <row r="610" spans="1:1">
      <c r="A610" s="37" t="s">
        <v>3380</v>
      </c>
    </row>
    <row r="611" spans="1:1">
      <c r="A611" s="37"/>
    </row>
    <row r="612" spans="1:1">
      <c r="A612" s="37" t="s">
        <v>65</v>
      </c>
    </row>
    <row r="613" spans="1:1">
      <c r="A613" s="37" t="s">
        <v>326</v>
      </c>
    </row>
    <row r="614" spans="1:1">
      <c r="A614" s="37" t="s">
        <v>3381</v>
      </c>
    </row>
    <row r="615" spans="1:1">
      <c r="A615" s="37"/>
    </row>
    <row r="616" spans="1:1">
      <c r="A616" s="37" t="s">
        <v>65</v>
      </c>
    </row>
    <row r="617" spans="1:1">
      <c r="A617" s="37" t="s">
        <v>65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E933-C09E-48F1-A554-BADCDF378AD2}">
  <dimension ref="A1:A32"/>
  <sheetViews>
    <sheetView topLeftCell="A5" workbookViewId="0">
      <selection activeCell="J20" sqref="J20"/>
    </sheetView>
  </sheetViews>
  <sheetFormatPr defaultRowHeight="14.4"/>
  <sheetData>
    <row r="1" spans="1:1">
      <c r="A1" s="37"/>
    </row>
    <row r="2" spans="1:1">
      <c r="A2" s="37" t="s">
        <v>3123</v>
      </c>
    </row>
    <row r="3" spans="1:1">
      <c r="A3" s="37" t="s">
        <v>2595</v>
      </c>
    </row>
    <row r="4" spans="1:1">
      <c r="A4" s="37" t="s">
        <v>2596</v>
      </c>
    </row>
    <row r="5" spans="1:1">
      <c r="A5" s="37" t="s">
        <v>2597</v>
      </c>
    </row>
    <row r="6" spans="1:1">
      <c r="A6" s="37" t="s">
        <v>61</v>
      </c>
    </row>
    <row r="7" spans="1:1">
      <c r="A7" s="37"/>
    </row>
    <row r="8" spans="1:1">
      <c r="A8" s="37" t="s">
        <v>3124</v>
      </c>
    </row>
    <row r="9" spans="1:1">
      <c r="A9" s="37"/>
    </row>
    <row r="10" spans="1:1">
      <c r="A10" s="37" t="s">
        <v>3125</v>
      </c>
    </row>
    <row r="11" spans="1:1">
      <c r="A11" s="37"/>
    </row>
    <row r="12" spans="1:1">
      <c r="A12" s="37" t="s">
        <v>65</v>
      </c>
    </row>
    <row r="13" spans="1:1">
      <c r="A13" s="37" t="s">
        <v>3126</v>
      </c>
    </row>
    <row r="14" spans="1:1">
      <c r="A14" s="37"/>
    </row>
    <row r="15" spans="1:1">
      <c r="A15" s="37" t="s">
        <v>65</v>
      </c>
    </row>
    <row r="16" spans="1:1">
      <c r="A16" s="37" t="s">
        <v>3118</v>
      </c>
    </row>
    <row r="17" spans="1:1">
      <c r="A17" s="37"/>
    </row>
    <row r="18" spans="1:1">
      <c r="A18" s="37" t="s">
        <v>65</v>
      </c>
    </row>
    <row r="19" spans="1:1">
      <c r="A19" s="37" t="s">
        <v>3119</v>
      </c>
    </row>
    <row r="20" spans="1:1">
      <c r="A20" s="37"/>
    </row>
    <row r="21" spans="1:1">
      <c r="A21" s="37" t="s">
        <v>65</v>
      </c>
    </row>
    <row r="22" spans="1:1">
      <c r="A22" s="37" t="s">
        <v>3127</v>
      </c>
    </row>
    <row r="23" spans="1:1">
      <c r="A23" s="37"/>
    </row>
    <row r="24" spans="1:1">
      <c r="A24" s="37" t="s">
        <v>65</v>
      </c>
    </row>
    <row r="25" spans="1:1">
      <c r="A25" s="37" t="s">
        <v>3128</v>
      </c>
    </row>
    <row r="26" spans="1:1">
      <c r="A26" s="37"/>
    </row>
    <row r="27" spans="1:1">
      <c r="A27" s="37" t="s">
        <v>65</v>
      </c>
    </row>
    <row r="28" spans="1:1">
      <c r="A28" s="37" t="s">
        <v>326</v>
      </c>
    </row>
    <row r="29" spans="1:1">
      <c r="A29" s="37" t="s">
        <v>3129</v>
      </c>
    </row>
    <row r="30" spans="1:1">
      <c r="A30" s="37"/>
    </row>
    <row r="31" spans="1:1">
      <c r="A31" s="37" t="s">
        <v>65</v>
      </c>
    </row>
    <row r="32" spans="1:1">
      <c r="A32" s="37" t="s">
        <v>65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2BC8C-F206-4C91-865F-69B820850A92}">
  <dimension ref="A2:A613"/>
  <sheetViews>
    <sheetView workbookViewId="0"/>
  </sheetViews>
  <sheetFormatPr defaultRowHeight="14.4"/>
  <cols>
    <col min="1" max="1" width="80.88671875" bestFit="1" customWidth="1"/>
  </cols>
  <sheetData>
    <row r="2" spans="1:1">
      <c r="A2" t="s">
        <v>2864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2865</v>
      </c>
    </row>
    <row r="10" spans="1:1">
      <c r="A10" t="s">
        <v>65</v>
      </c>
    </row>
    <row r="11" spans="1:1">
      <c r="A11" t="s">
        <v>2866</v>
      </c>
    </row>
    <row r="13" spans="1:1">
      <c r="A13" t="s">
        <v>65</v>
      </c>
    </row>
    <row r="14" spans="1:1">
      <c r="A14" t="s">
        <v>2867</v>
      </c>
    </row>
    <row r="16" spans="1:1">
      <c r="A16" t="s">
        <v>2868</v>
      </c>
    </row>
    <row r="18" spans="1:1">
      <c r="A18" t="s">
        <v>65</v>
      </c>
    </row>
    <row r="19" spans="1:1">
      <c r="A19" t="s">
        <v>2869</v>
      </c>
    </row>
    <row r="21" spans="1:1">
      <c r="A21" t="s">
        <v>65</v>
      </c>
    </row>
    <row r="22" spans="1:1">
      <c r="A22" t="s">
        <v>2870</v>
      </c>
    </row>
    <row r="24" spans="1:1">
      <c r="A24" t="s">
        <v>65</v>
      </c>
    </row>
    <row r="25" spans="1:1">
      <c r="A25" t="s">
        <v>2871</v>
      </c>
    </row>
    <row r="27" spans="1:1">
      <c r="A27" t="s">
        <v>65</v>
      </c>
    </row>
    <row r="28" spans="1:1">
      <c r="A28" t="s">
        <v>2872</v>
      </c>
    </row>
    <row r="30" spans="1:1">
      <c r="A30" t="s">
        <v>65</v>
      </c>
    </row>
    <row r="31" spans="1:1">
      <c r="A31" t="s">
        <v>2873</v>
      </c>
    </row>
    <row r="33" spans="1:1">
      <c r="A33" t="s">
        <v>65</v>
      </c>
    </row>
    <row r="34" spans="1:1">
      <c r="A34" t="s">
        <v>2874</v>
      </c>
    </row>
    <row r="36" spans="1:1">
      <c r="A36" t="s">
        <v>2875</v>
      </c>
    </row>
    <row r="38" spans="1:1">
      <c r="A38" t="s">
        <v>2876</v>
      </c>
    </row>
    <row r="40" spans="1:1">
      <c r="A40" t="s">
        <v>2877</v>
      </c>
    </row>
    <row r="42" spans="1:1">
      <c r="A42" t="s">
        <v>2878</v>
      </c>
    </row>
    <row r="44" spans="1:1">
      <c r="A44" t="s">
        <v>2879</v>
      </c>
    </row>
    <row r="46" spans="1:1">
      <c r="A46" t="s">
        <v>2880</v>
      </c>
    </row>
    <row r="48" spans="1:1">
      <c r="A48" t="s">
        <v>2881</v>
      </c>
    </row>
    <row r="50" spans="1:1">
      <c r="A50" t="s">
        <v>2882</v>
      </c>
    </row>
    <row r="52" spans="1:1">
      <c r="A52" t="s">
        <v>2883</v>
      </c>
    </row>
    <row r="54" spans="1:1">
      <c r="A54" t="s">
        <v>65</v>
      </c>
    </row>
    <row r="55" spans="1:1">
      <c r="A55" t="s">
        <v>2884</v>
      </c>
    </row>
    <row r="57" spans="1:1">
      <c r="A57" t="s">
        <v>65</v>
      </c>
    </row>
    <row r="58" spans="1:1">
      <c r="A58" t="s">
        <v>2885</v>
      </c>
    </row>
    <row r="60" spans="1:1">
      <c r="A60" t="s">
        <v>2886</v>
      </c>
    </row>
    <row r="62" spans="1:1">
      <c r="A62" t="s">
        <v>2887</v>
      </c>
    </row>
    <row r="64" spans="1:1">
      <c r="A64" t="s">
        <v>65</v>
      </c>
    </row>
    <row r="65" spans="1:1">
      <c r="A65" t="s">
        <v>2888</v>
      </c>
    </row>
    <row r="68" spans="1:1">
      <c r="A68" t="s">
        <v>2889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65</v>
      </c>
    </row>
    <row r="75" spans="1:1">
      <c r="A75" t="s">
        <v>2890</v>
      </c>
    </row>
    <row r="77" spans="1:1">
      <c r="A77" t="s">
        <v>2891</v>
      </c>
    </row>
    <row r="79" spans="1:1">
      <c r="A79" t="s">
        <v>2892</v>
      </c>
    </row>
    <row r="81" spans="1:1">
      <c r="A81" t="s">
        <v>2893</v>
      </c>
    </row>
    <row r="83" spans="1:1">
      <c r="A83" t="s">
        <v>2894</v>
      </c>
    </row>
    <row r="85" spans="1:1">
      <c r="A85" t="s">
        <v>2895</v>
      </c>
    </row>
    <row r="87" spans="1:1">
      <c r="A87" t="s">
        <v>2896</v>
      </c>
    </row>
    <row r="89" spans="1:1">
      <c r="A89" t="s">
        <v>2897</v>
      </c>
    </row>
    <row r="91" spans="1:1">
      <c r="A91" t="s">
        <v>2898</v>
      </c>
    </row>
    <row r="93" spans="1:1">
      <c r="A93" t="s">
        <v>2899</v>
      </c>
    </row>
    <row r="95" spans="1:1">
      <c r="A95" t="s">
        <v>2900</v>
      </c>
    </row>
    <row r="97" spans="1:1">
      <c r="A97" t="s">
        <v>2901</v>
      </c>
    </row>
    <row r="99" spans="1:1">
      <c r="A99" t="s">
        <v>2902</v>
      </c>
    </row>
    <row r="101" spans="1:1">
      <c r="A101" t="s">
        <v>65</v>
      </c>
    </row>
    <row r="102" spans="1:1">
      <c r="A102" t="s">
        <v>2903</v>
      </c>
    </row>
    <row r="104" spans="1:1">
      <c r="A104" t="s">
        <v>65</v>
      </c>
    </row>
    <row r="105" spans="1:1">
      <c r="A105" t="s">
        <v>2904</v>
      </c>
    </row>
    <row r="107" spans="1:1">
      <c r="A107" t="s">
        <v>2905</v>
      </c>
    </row>
    <row r="109" spans="1:1">
      <c r="A109" t="s">
        <v>2906</v>
      </c>
    </row>
    <row r="111" spans="1:1">
      <c r="A111" t="s">
        <v>2907</v>
      </c>
    </row>
    <row r="113" spans="1:1">
      <c r="A113" t="s">
        <v>65</v>
      </c>
    </row>
    <row r="114" spans="1:1">
      <c r="A114" t="s">
        <v>2908</v>
      </c>
    </row>
    <row r="116" spans="1:1">
      <c r="A116" t="s">
        <v>65</v>
      </c>
    </row>
    <row r="117" spans="1:1">
      <c r="A117" t="s">
        <v>2909</v>
      </c>
    </row>
    <row r="119" spans="1:1">
      <c r="A119" t="s">
        <v>2910</v>
      </c>
    </row>
    <row r="121" spans="1:1">
      <c r="A121" t="s">
        <v>65</v>
      </c>
    </row>
    <row r="122" spans="1:1">
      <c r="A122" t="s">
        <v>2911</v>
      </c>
    </row>
    <row r="124" spans="1:1">
      <c r="A124" t="s">
        <v>65</v>
      </c>
    </row>
    <row r="125" spans="1:1">
      <c r="A125" t="s">
        <v>2912</v>
      </c>
    </row>
    <row r="127" spans="1:1">
      <c r="A127" t="s">
        <v>2913</v>
      </c>
    </row>
    <row r="129" spans="1:1">
      <c r="A129" t="s">
        <v>2914</v>
      </c>
    </row>
    <row r="131" spans="1:1">
      <c r="A131" t="s">
        <v>2915</v>
      </c>
    </row>
    <row r="134" spans="1:1">
      <c r="A134" t="s">
        <v>2916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2917</v>
      </c>
    </row>
    <row r="142" spans="1:1">
      <c r="A142" t="s">
        <v>2918</v>
      </c>
    </row>
    <row r="144" spans="1:1">
      <c r="A144" t="s">
        <v>2919</v>
      </c>
    </row>
    <row r="146" spans="1:1">
      <c r="A146" t="s">
        <v>2920</v>
      </c>
    </row>
    <row r="148" spans="1:1">
      <c r="A148" t="s">
        <v>2921</v>
      </c>
    </row>
    <row r="150" spans="1:1">
      <c r="A150" t="s">
        <v>2922</v>
      </c>
    </row>
    <row r="152" spans="1:1">
      <c r="A152" t="s">
        <v>2923</v>
      </c>
    </row>
    <row r="154" spans="1:1">
      <c r="A154" t="s">
        <v>2924</v>
      </c>
    </row>
    <row r="156" spans="1:1">
      <c r="A156" t="s">
        <v>2925</v>
      </c>
    </row>
    <row r="158" spans="1:1">
      <c r="A158" t="s">
        <v>2926</v>
      </c>
    </row>
    <row r="160" spans="1:1">
      <c r="A160" t="s">
        <v>2927</v>
      </c>
    </row>
    <row r="162" spans="1:1">
      <c r="A162" t="s">
        <v>2928</v>
      </c>
    </row>
    <row r="164" spans="1:1">
      <c r="A164" t="s">
        <v>2929</v>
      </c>
    </row>
    <row r="166" spans="1:1">
      <c r="A166" t="s">
        <v>2930</v>
      </c>
    </row>
    <row r="168" spans="1:1">
      <c r="A168" t="s">
        <v>2931</v>
      </c>
    </row>
    <row r="170" spans="1:1">
      <c r="A170" t="s">
        <v>2932</v>
      </c>
    </row>
    <row r="172" spans="1:1">
      <c r="A172" t="s">
        <v>2933</v>
      </c>
    </row>
    <row r="174" spans="1:1">
      <c r="A174" t="s">
        <v>2934</v>
      </c>
    </row>
    <row r="176" spans="1:1">
      <c r="A176" t="s">
        <v>2935</v>
      </c>
    </row>
    <row r="178" spans="1:1">
      <c r="A178" t="s">
        <v>2936</v>
      </c>
    </row>
    <row r="180" spans="1:1">
      <c r="A180" t="s">
        <v>65</v>
      </c>
    </row>
    <row r="181" spans="1:1">
      <c r="A181" t="s">
        <v>2937</v>
      </c>
    </row>
    <row r="183" spans="1:1">
      <c r="A183" t="s">
        <v>65</v>
      </c>
    </row>
    <row r="184" spans="1:1">
      <c r="A184" t="s">
        <v>2938</v>
      </c>
    </row>
    <row r="186" spans="1:1">
      <c r="A186" t="s">
        <v>2939</v>
      </c>
    </row>
    <row r="188" spans="1:1">
      <c r="A188" t="s">
        <v>2940</v>
      </c>
    </row>
    <row r="190" spans="1:1">
      <c r="A190" t="s">
        <v>2941</v>
      </c>
    </row>
    <row r="192" spans="1:1">
      <c r="A192" t="s">
        <v>2942</v>
      </c>
    </row>
    <row r="194" spans="1:1">
      <c r="A194" t="s">
        <v>2943</v>
      </c>
    </row>
    <row r="196" spans="1:1">
      <c r="A196" t="s">
        <v>2944</v>
      </c>
    </row>
    <row r="198" spans="1:1">
      <c r="A198" t="s">
        <v>2945</v>
      </c>
    </row>
    <row r="200" spans="1:1">
      <c r="A200" t="s">
        <v>2946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65</v>
      </c>
    </row>
    <row r="208" spans="1:1">
      <c r="A208" t="s">
        <v>2947</v>
      </c>
    </row>
    <row r="210" spans="1:1">
      <c r="A210" t="s">
        <v>65</v>
      </c>
    </row>
    <row r="211" spans="1:1">
      <c r="A211" t="s">
        <v>2948</v>
      </c>
    </row>
    <row r="213" spans="1:1">
      <c r="A213" t="s">
        <v>2949</v>
      </c>
    </row>
    <row r="215" spans="1:1">
      <c r="A215" t="s">
        <v>2950</v>
      </c>
    </row>
    <row r="217" spans="1:1">
      <c r="A217" t="s">
        <v>2951</v>
      </c>
    </row>
    <row r="219" spans="1:1">
      <c r="A219" t="s">
        <v>2952</v>
      </c>
    </row>
    <row r="221" spans="1:1">
      <c r="A221" t="s">
        <v>2953</v>
      </c>
    </row>
    <row r="223" spans="1:1">
      <c r="A223" t="s">
        <v>2954</v>
      </c>
    </row>
    <row r="225" spans="1:1">
      <c r="A225" t="s">
        <v>2955</v>
      </c>
    </row>
    <row r="227" spans="1:1">
      <c r="A227" t="s">
        <v>2956</v>
      </c>
    </row>
    <row r="229" spans="1:1">
      <c r="A229" t="s">
        <v>2957</v>
      </c>
    </row>
    <row r="231" spans="1:1">
      <c r="A231" t="s">
        <v>2958</v>
      </c>
    </row>
    <row r="233" spans="1:1">
      <c r="A233" t="s">
        <v>2959</v>
      </c>
    </row>
    <row r="235" spans="1:1">
      <c r="A235" t="s">
        <v>2960</v>
      </c>
    </row>
    <row r="237" spans="1:1">
      <c r="A237" t="s">
        <v>2961</v>
      </c>
    </row>
    <row r="239" spans="1:1">
      <c r="A239" t="s">
        <v>2962</v>
      </c>
    </row>
    <row r="241" spans="1:1">
      <c r="A241" t="s">
        <v>2963</v>
      </c>
    </row>
    <row r="243" spans="1:1">
      <c r="A243" t="s">
        <v>2964</v>
      </c>
    </row>
    <row r="245" spans="1:1">
      <c r="A245" t="s">
        <v>2965</v>
      </c>
    </row>
    <row r="247" spans="1:1">
      <c r="A247" t="s">
        <v>2966</v>
      </c>
    </row>
    <row r="249" spans="1:1">
      <c r="A249" t="s">
        <v>2967</v>
      </c>
    </row>
    <row r="251" spans="1:1">
      <c r="A251" t="s">
        <v>2968</v>
      </c>
    </row>
    <row r="253" spans="1:1">
      <c r="A253" t="s">
        <v>2969</v>
      </c>
    </row>
    <row r="255" spans="1:1">
      <c r="A255" t="s">
        <v>2970</v>
      </c>
    </row>
    <row r="257" spans="1:1">
      <c r="A257" t="s">
        <v>2971</v>
      </c>
    </row>
    <row r="259" spans="1:1">
      <c r="A259" t="s">
        <v>65</v>
      </c>
    </row>
    <row r="260" spans="1:1">
      <c r="A260" t="s">
        <v>2972</v>
      </c>
    </row>
    <row r="262" spans="1:1">
      <c r="A262" t="s">
        <v>65</v>
      </c>
    </row>
    <row r="263" spans="1:1">
      <c r="A263" t="s">
        <v>2973</v>
      </c>
    </row>
    <row r="266" spans="1:1">
      <c r="A266" t="s">
        <v>2974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2975</v>
      </c>
    </row>
    <row r="274" spans="1:1">
      <c r="A274" t="s">
        <v>2976</v>
      </c>
    </row>
    <row r="276" spans="1:1">
      <c r="A276" t="s">
        <v>2977</v>
      </c>
    </row>
    <row r="278" spans="1:1">
      <c r="A278" t="s">
        <v>2978</v>
      </c>
    </row>
    <row r="280" spans="1:1">
      <c r="A280" t="s">
        <v>2979</v>
      </c>
    </row>
    <row r="282" spans="1:1">
      <c r="A282" t="s">
        <v>2980</v>
      </c>
    </row>
    <row r="284" spans="1:1">
      <c r="A284" t="s">
        <v>2981</v>
      </c>
    </row>
    <row r="286" spans="1:1">
      <c r="A286" t="s">
        <v>2982</v>
      </c>
    </row>
    <row r="288" spans="1:1">
      <c r="A288" t="s">
        <v>2983</v>
      </c>
    </row>
    <row r="290" spans="1:1">
      <c r="A290" t="s">
        <v>2984</v>
      </c>
    </row>
    <row r="292" spans="1:1">
      <c r="A292" t="s">
        <v>2985</v>
      </c>
    </row>
    <row r="294" spans="1:1">
      <c r="A294" t="s">
        <v>2986</v>
      </c>
    </row>
    <row r="296" spans="1:1">
      <c r="A296" t="s">
        <v>2987</v>
      </c>
    </row>
    <row r="298" spans="1:1">
      <c r="A298" t="s">
        <v>2988</v>
      </c>
    </row>
    <row r="300" spans="1:1">
      <c r="A300" t="s">
        <v>2989</v>
      </c>
    </row>
    <row r="302" spans="1:1">
      <c r="A302" t="s">
        <v>2990</v>
      </c>
    </row>
    <row r="304" spans="1:1">
      <c r="A304" t="s">
        <v>2991</v>
      </c>
    </row>
    <row r="306" spans="1:1">
      <c r="A306" t="s">
        <v>2992</v>
      </c>
    </row>
    <row r="308" spans="1:1">
      <c r="A308" t="s">
        <v>2993</v>
      </c>
    </row>
    <row r="310" spans="1:1">
      <c r="A310" t="s">
        <v>65</v>
      </c>
    </row>
    <row r="311" spans="1:1">
      <c r="A311" t="s">
        <v>2994</v>
      </c>
    </row>
    <row r="313" spans="1:1">
      <c r="A313" t="s">
        <v>65</v>
      </c>
    </row>
    <row r="314" spans="1:1">
      <c r="A314" t="s">
        <v>2995</v>
      </c>
    </row>
    <row r="316" spans="1:1">
      <c r="A316" t="s">
        <v>65</v>
      </c>
    </row>
    <row r="317" spans="1:1">
      <c r="A317" t="s">
        <v>2996</v>
      </c>
    </row>
    <row r="319" spans="1:1">
      <c r="A319" t="s">
        <v>65</v>
      </c>
    </row>
    <row r="320" spans="1:1">
      <c r="A320" t="s">
        <v>2997</v>
      </c>
    </row>
    <row r="322" spans="1:1">
      <c r="A322" t="s">
        <v>2998</v>
      </c>
    </row>
    <row r="324" spans="1:1">
      <c r="A324" t="s">
        <v>2999</v>
      </c>
    </row>
    <row r="326" spans="1:1">
      <c r="A326" t="s">
        <v>3000</v>
      </c>
    </row>
    <row r="328" spans="1:1">
      <c r="A328" t="s">
        <v>3001</v>
      </c>
    </row>
    <row r="330" spans="1:1">
      <c r="A330" t="s">
        <v>65</v>
      </c>
    </row>
    <row r="332" spans="1:1">
      <c r="A332" t="s">
        <v>3002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8" spans="1:1">
      <c r="A338" t="s">
        <v>3003</v>
      </c>
    </row>
    <row r="340" spans="1:1">
      <c r="A340" t="s">
        <v>65</v>
      </c>
    </row>
    <row r="341" spans="1:1">
      <c r="A341" t="s">
        <v>3004</v>
      </c>
    </row>
    <row r="343" spans="1:1">
      <c r="A343" t="s">
        <v>65</v>
      </c>
    </row>
    <row r="344" spans="1:1">
      <c r="A344" t="s">
        <v>3005</v>
      </c>
    </row>
    <row r="346" spans="1:1">
      <c r="A346" t="s">
        <v>65</v>
      </c>
    </row>
    <row r="347" spans="1:1">
      <c r="A347" t="s">
        <v>3006</v>
      </c>
    </row>
    <row r="349" spans="1:1">
      <c r="A349" t="s">
        <v>65</v>
      </c>
    </row>
    <row r="350" spans="1:1">
      <c r="A350" t="s">
        <v>3007</v>
      </c>
    </row>
    <row r="352" spans="1:1">
      <c r="A352" t="s">
        <v>65</v>
      </c>
    </row>
    <row r="353" spans="1:1">
      <c r="A353" t="s">
        <v>3008</v>
      </c>
    </row>
    <row r="355" spans="1:1">
      <c r="A355" t="s">
        <v>3009</v>
      </c>
    </row>
    <row r="357" spans="1:1">
      <c r="A357" t="s">
        <v>65</v>
      </c>
    </row>
    <row r="358" spans="1:1">
      <c r="A358" t="s">
        <v>3010</v>
      </c>
    </row>
    <row r="360" spans="1:1">
      <c r="A360" t="s">
        <v>65</v>
      </c>
    </row>
    <row r="361" spans="1:1">
      <c r="A361" t="s">
        <v>3011</v>
      </c>
    </row>
    <row r="363" spans="1:1">
      <c r="A363" t="s">
        <v>3012</v>
      </c>
    </row>
    <row r="365" spans="1:1">
      <c r="A365" t="s">
        <v>3013</v>
      </c>
    </row>
    <row r="367" spans="1:1">
      <c r="A367" t="s">
        <v>65</v>
      </c>
    </row>
    <row r="368" spans="1:1">
      <c r="A368" t="s">
        <v>3014</v>
      </c>
    </row>
    <row r="370" spans="1:1">
      <c r="A370" t="s">
        <v>65</v>
      </c>
    </row>
    <row r="371" spans="1:1">
      <c r="A371" t="s">
        <v>3015</v>
      </c>
    </row>
    <row r="373" spans="1:1">
      <c r="A373" t="s">
        <v>3016</v>
      </c>
    </row>
    <row r="375" spans="1:1">
      <c r="A375" t="s">
        <v>3017</v>
      </c>
    </row>
    <row r="377" spans="1:1">
      <c r="A377" t="s">
        <v>65</v>
      </c>
    </row>
    <row r="378" spans="1:1">
      <c r="A378" t="s">
        <v>3018</v>
      </c>
    </row>
    <row r="380" spans="1:1">
      <c r="A380" t="s">
        <v>65</v>
      </c>
    </row>
    <row r="381" spans="1:1">
      <c r="A381" t="s">
        <v>3019</v>
      </c>
    </row>
    <row r="383" spans="1:1">
      <c r="A383" t="s">
        <v>3020</v>
      </c>
    </row>
    <row r="385" spans="1:1">
      <c r="A385" t="s">
        <v>65</v>
      </c>
    </row>
    <row r="386" spans="1:1">
      <c r="A386" t="s">
        <v>3021</v>
      </c>
    </row>
    <row r="388" spans="1:1">
      <c r="A388" t="s">
        <v>65</v>
      </c>
    </row>
    <row r="389" spans="1:1">
      <c r="A389" t="s">
        <v>3022</v>
      </c>
    </row>
    <row r="391" spans="1:1">
      <c r="A391" t="s">
        <v>3023</v>
      </c>
    </row>
    <row r="393" spans="1:1">
      <c r="A393" t="s">
        <v>3024</v>
      </c>
    </row>
    <row r="395" spans="1:1">
      <c r="A395" t="s">
        <v>3025</v>
      </c>
    </row>
    <row r="398" spans="1:1">
      <c r="A398" t="s">
        <v>3026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3027</v>
      </c>
    </row>
    <row r="406" spans="1:1">
      <c r="A406" t="s">
        <v>3028</v>
      </c>
    </row>
    <row r="408" spans="1:1">
      <c r="A408" t="s">
        <v>3029</v>
      </c>
    </row>
    <row r="410" spans="1:1">
      <c r="A410" t="s">
        <v>3030</v>
      </c>
    </row>
    <row r="412" spans="1:1">
      <c r="A412" t="s">
        <v>3031</v>
      </c>
    </row>
    <row r="414" spans="1:1">
      <c r="A414" t="s">
        <v>3032</v>
      </c>
    </row>
    <row r="416" spans="1:1">
      <c r="A416" t="s">
        <v>3033</v>
      </c>
    </row>
    <row r="418" spans="1:1">
      <c r="A418" t="s">
        <v>3034</v>
      </c>
    </row>
    <row r="420" spans="1:1">
      <c r="A420" t="s">
        <v>3035</v>
      </c>
    </row>
    <row r="422" spans="1:1">
      <c r="A422" t="s">
        <v>3036</v>
      </c>
    </row>
    <row r="424" spans="1:1">
      <c r="A424" t="s">
        <v>3037</v>
      </c>
    </row>
    <row r="426" spans="1:1">
      <c r="A426" t="s">
        <v>3038</v>
      </c>
    </row>
    <row r="428" spans="1:1">
      <c r="A428" t="s">
        <v>3039</v>
      </c>
    </row>
    <row r="430" spans="1:1">
      <c r="A430" t="s">
        <v>3040</v>
      </c>
    </row>
    <row r="432" spans="1:1">
      <c r="A432" t="s">
        <v>3041</v>
      </c>
    </row>
    <row r="434" spans="1:1">
      <c r="A434" t="s">
        <v>3042</v>
      </c>
    </row>
    <row r="436" spans="1:1">
      <c r="A436" t="s">
        <v>3043</v>
      </c>
    </row>
    <row r="438" spans="1:1">
      <c r="A438" t="s">
        <v>3044</v>
      </c>
    </row>
    <row r="440" spans="1:1">
      <c r="A440" t="s">
        <v>3045</v>
      </c>
    </row>
    <row r="442" spans="1:1">
      <c r="A442" t="s">
        <v>3046</v>
      </c>
    </row>
    <row r="444" spans="1:1">
      <c r="A444" t="s">
        <v>3047</v>
      </c>
    </row>
    <row r="446" spans="1:1">
      <c r="A446" t="s">
        <v>3048</v>
      </c>
    </row>
    <row r="448" spans="1:1">
      <c r="A448" t="s">
        <v>3049</v>
      </c>
    </row>
    <row r="450" spans="1:1">
      <c r="A450" t="s">
        <v>3050</v>
      </c>
    </row>
    <row r="452" spans="1:1">
      <c r="A452" t="s">
        <v>3051</v>
      </c>
    </row>
    <row r="454" spans="1:1">
      <c r="A454" t="s">
        <v>3052</v>
      </c>
    </row>
    <row r="456" spans="1:1">
      <c r="A456" t="s">
        <v>65</v>
      </c>
    </row>
    <row r="457" spans="1:1">
      <c r="A457" t="s">
        <v>3053</v>
      </c>
    </row>
    <row r="459" spans="1:1">
      <c r="A459" t="s">
        <v>65</v>
      </c>
    </row>
    <row r="460" spans="1:1">
      <c r="A460" t="s">
        <v>3054</v>
      </c>
    </row>
    <row r="462" spans="1:1">
      <c r="A462" t="s">
        <v>65</v>
      </c>
    </row>
    <row r="464" spans="1:1">
      <c r="A464" t="s">
        <v>3055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0" spans="1:1">
      <c r="A470" t="s">
        <v>3056</v>
      </c>
    </row>
    <row r="472" spans="1:1">
      <c r="A472" t="s">
        <v>65</v>
      </c>
    </row>
    <row r="473" spans="1:1">
      <c r="A473" t="s">
        <v>3057</v>
      </c>
    </row>
    <row r="475" spans="1:1">
      <c r="A475" t="s">
        <v>3058</v>
      </c>
    </row>
    <row r="477" spans="1:1">
      <c r="A477" t="s">
        <v>65</v>
      </c>
    </row>
    <row r="478" spans="1:1">
      <c r="A478" t="s">
        <v>3059</v>
      </c>
    </row>
    <row r="480" spans="1:1">
      <c r="A480" t="s">
        <v>65</v>
      </c>
    </row>
    <row r="481" spans="1:1">
      <c r="A481" t="s">
        <v>3060</v>
      </c>
    </row>
    <row r="483" spans="1:1">
      <c r="A483" t="s">
        <v>3061</v>
      </c>
    </row>
    <row r="485" spans="1:1">
      <c r="A485" t="s">
        <v>65</v>
      </c>
    </row>
    <row r="486" spans="1:1">
      <c r="A486" t="s">
        <v>3062</v>
      </c>
    </row>
    <row r="488" spans="1:1">
      <c r="A488" t="s">
        <v>65</v>
      </c>
    </row>
    <row r="489" spans="1:1">
      <c r="A489" t="s">
        <v>3063</v>
      </c>
    </row>
    <row r="491" spans="1:1">
      <c r="A491" t="s">
        <v>65</v>
      </c>
    </row>
    <row r="492" spans="1:1">
      <c r="A492" t="s">
        <v>3064</v>
      </c>
    </row>
    <row r="494" spans="1:1">
      <c r="A494" t="s">
        <v>65</v>
      </c>
    </row>
    <row r="495" spans="1:1">
      <c r="A495" t="s">
        <v>3065</v>
      </c>
    </row>
    <row r="497" spans="1:1">
      <c r="A497" t="s">
        <v>3066</v>
      </c>
    </row>
    <row r="499" spans="1:1">
      <c r="A499" t="s">
        <v>3067</v>
      </c>
    </row>
    <row r="501" spans="1:1">
      <c r="A501" t="s">
        <v>3068</v>
      </c>
    </row>
    <row r="503" spans="1:1">
      <c r="A503" t="s">
        <v>3069</v>
      </c>
    </row>
    <row r="505" spans="1:1">
      <c r="A505" t="s">
        <v>3070</v>
      </c>
    </row>
    <row r="507" spans="1:1">
      <c r="A507" t="s">
        <v>3071</v>
      </c>
    </row>
    <row r="509" spans="1:1">
      <c r="A509" t="s">
        <v>3072</v>
      </c>
    </row>
    <row r="511" spans="1:1">
      <c r="A511" t="s">
        <v>3073</v>
      </c>
    </row>
    <row r="513" spans="1:1">
      <c r="A513" t="s">
        <v>3074</v>
      </c>
    </row>
    <row r="515" spans="1:1">
      <c r="A515" t="s">
        <v>3075</v>
      </c>
    </row>
    <row r="517" spans="1:1">
      <c r="A517" t="s">
        <v>3076</v>
      </c>
    </row>
    <row r="519" spans="1:1">
      <c r="A519" t="s">
        <v>3077</v>
      </c>
    </row>
    <row r="521" spans="1:1">
      <c r="A521" t="s">
        <v>3078</v>
      </c>
    </row>
    <row r="523" spans="1:1">
      <c r="A523" t="s">
        <v>3079</v>
      </c>
    </row>
    <row r="525" spans="1:1">
      <c r="A525" t="s">
        <v>3080</v>
      </c>
    </row>
    <row r="527" spans="1:1">
      <c r="A527" t="s">
        <v>3081</v>
      </c>
    </row>
    <row r="530" spans="1:1">
      <c r="A530" t="s">
        <v>3082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3083</v>
      </c>
    </row>
    <row r="538" spans="1:1">
      <c r="A538" t="s">
        <v>3084</v>
      </c>
    </row>
    <row r="540" spans="1:1">
      <c r="A540" t="s">
        <v>3085</v>
      </c>
    </row>
    <row r="542" spans="1:1">
      <c r="A542" t="s">
        <v>3086</v>
      </c>
    </row>
    <row r="544" spans="1:1">
      <c r="A544" t="s">
        <v>65</v>
      </c>
    </row>
    <row r="545" spans="1:1">
      <c r="A545" t="s">
        <v>3087</v>
      </c>
    </row>
    <row r="547" spans="1:1">
      <c r="A547" t="s">
        <v>65</v>
      </c>
    </row>
    <row r="548" spans="1:1">
      <c r="A548" t="s">
        <v>3088</v>
      </c>
    </row>
    <row r="550" spans="1:1">
      <c r="A550" t="s">
        <v>3089</v>
      </c>
    </row>
    <row r="552" spans="1:1">
      <c r="A552" t="s">
        <v>3090</v>
      </c>
    </row>
    <row r="554" spans="1:1">
      <c r="A554" t="s">
        <v>3091</v>
      </c>
    </row>
    <row r="556" spans="1:1">
      <c r="A556" t="s">
        <v>3092</v>
      </c>
    </row>
    <row r="558" spans="1:1">
      <c r="A558" t="s">
        <v>3093</v>
      </c>
    </row>
    <row r="560" spans="1:1">
      <c r="A560" t="s">
        <v>3094</v>
      </c>
    </row>
    <row r="562" spans="1:1">
      <c r="A562" t="s">
        <v>65</v>
      </c>
    </row>
    <row r="563" spans="1:1">
      <c r="A563" t="s">
        <v>3095</v>
      </c>
    </row>
    <row r="565" spans="1:1">
      <c r="A565" t="s">
        <v>65</v>
      </c>
    </row>
    <row r="566" spans="1:1">
      <c r="A566" t="s">
        <v>3096</v>
      </c>
    </row>
    <row r="568" spans="1:1">
      <c r="A568" t="s">
        <v>3097</v>
      </c>
    </row>
    <row r="570" spans="1:1">
      <c r="A570" t="s">
        <v>3098</v>
      </c>
    </row>
    <row r="572" spans="1:1">
      <c r="A572" t="s">
        <v>3099</v>
      </c>
    </row>
    <row r="574" spans="1:1">
      <c r="A574" t="s">
        <v>3100</v>
      </c>
    </row>
    <row r="576" spans="1:1">
      <c r="A576" t="s">
        <v>3101</v>
      </c>
    </row>
    <row r="578" spans="1:1">
      <c r="A578" t="s">
        <v>3102</v>
      </c>
    </row>
    <row r="580" spans="1:1">
      <c r="A580" t="s">
        <v>65</v>
      </c>
    </row>
    <row r="581" spans="1:1">
      <c r="A581" t="s">
        <v>3103</v>
      </c>
    </row>
    <row r="583" spans="1:1">
      <c r="A583" t="s">
        <v>65</v>
      </c>
    </row>
    <row r="584" spans="1:1">
      <c r="A584" t="s">
        <v>3104</v>
      </c>
    </row>
    <row r="586" spans="1:1">
      <c r="A586" t="s">
        <v>3105</v>
      </c>
    </row>
    <row r="588" spans="1:1">
      <c r="A588" t="s">
        <v>3106</v>
      </c>
    </row>
    <row r="590" spans="1:1">
      <c r="A590" t="s">
        <v>3107</v>
      </c>
    </row>
    <row r="592" spans="1:1">
      <c r="A592" t="s">
        <v>3108</v>
      </c>
    </row>
    <row r="594" spans="1:1">
      <c r="A594" t="s">
        <v>3109</v>
      </c>
    </row>
    <row r="596" spans="1:1">
      <c r="A596" t="s">
        <v>3110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3111</v>
      </c>
    </row>
    <row r="605" spans="1:1">
      <c r="A605" t="s">
        <v>65</v>
      </c>
    </row>
    <row r="606" spans="1:1">
      <c r="A606" t="s">
        <v>3112</v>
      </c>
    </row>
    <row r="608" spans="1:1">
      <c r="A608" t="s">
        <v>65</v>
      </c>
    </row>
    <row r="609" spans="1:1">
      <c r="A609" t="s">
        <v>326</v>
      </c>
    </row>
    <row r="610" spans="1:1">
      <c r="A610" t="s">
        <v>3113</v>
      </c>
    </row>
    <row r="612" spans="1:1">
      <c r="A612" t="s">
        <v>65</v>
      </c>
    </row>
    <row r="613" spans="1:1">
      <c r="A613" t="s">
        <v>65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A6D8-DBAD-452E-B69E-7D6C093DABE9}">
  <dimension ref="A1:A31"/>
  <sheetViews>
    <sheetView workbookViewId="0"/>
  </sheetViews>
  <sheetFormatPr defaultRowHeight="14.4"/>
  <sheetData>
    <row r="1" spans="1:1">
      <c r="A1" t="s">
        <v>3114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3115</v>
      </c>
    </row>
    <row r="9" spans="1:1">
      <c r="A9" t="s">
        <v>3116</v>
      </c>
    </row>
    <row r="11" spans="1:1">
      <c r="A11" t="s">
        <v>65</v>
      </c>
    </row>
    <row r="12" spans="1:1">
      <c r="A12" t="s">
        <v>3117</v>
      </c>
    </row>
    <row r="14" spans="1:1">
      <c r="A14" t="s">
        <v>65</v>
      </c>
    </row>
    <row r="15" spans="1:1">
      <c r="A15" t="s">
        <v>3118</v>
      </c>
    </row>
    <row r="17" spans="1:1">
      <c r="A17" t="s">
        <v>65</v>
      </c>
    </row>
    <row r="18" spans="1:1">
      <c r="A18" t="s">
        <v>3119</v>
      </c>
    </row>
    <row r="20" spans="1:1">
      <c r="A20" t="s">
        <v>65</v>
      </c>
    </row>
    <row r="21" spans="1:1">
      <c r="A21" t="s">
        <v>3120</v>
      </c>
    </row>
    <row r="23" spans="1:1">
      <c r="A23" t="s">
        <v>65</v>
      </c>
    </row>
    <row r="24" spans="1:1">
      <c r="A24" t="s">
        <v>3121</v>
      </c>
    </row>
    <row r="26" spans="1:1">
      <c r="A26" t="s">
        <v>65</v>
      </c>
    </row>
    <row r="27" spans="1:1">
      <c r="A27" t="s">
        <v>326</v>
      </c>
    </row>
    <row r="28" spans="1:1">
      <c r="A28" t="s">
        <v>3122</v>
      </c>
    </row>
    <row r="30" spans="1:1">
      <c r="A30" t="s">
        <v>65</v>
      </c>
    </row>
    <row r="31" spans="1:1">
      <c r="A31" t="s">
        <v>65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EB5B-FC84-482E-96E4-9C788ADCB202}">
  <sheetPr>
    <pageSetUpPr fitToPage="1"/>
  </sheetPr>
  <dimension ref="A1:A653"/>
  <sheetViews>
    <sheetView workbookViewId="0">
      <selection activeCell="T16" sqref="T16"/>
    </sheetView>
  </sheetViews>
  <sheetFormatPr defaultRowHeight="14.4"/>
  <sheetData>
    <row r="1" spans="1:1">
      <c r="A1" s="30"/>
    </row>
    <row r="2" spans="1:1">
      <c r="A2" s="30" t="s">
        <v>2609</v>
      </c>
    </row>
    <row r="3" spans="1:1">
      <c r="A3" s="30" t="s">
        <v>2595</v>
      </c>
    </row>
    <row r="4" spans="1:1">
      <c r="A4" s="30" t="s">
        <v>2596</v>
      </c>
    </row>
    <row r="5" spans="1:1">
      <c r="A5" s="30" t="s">
        <v>2597</v>
      </c>
    </row>
    <row r="6" spans="1:1">
      <c r="A6" s="30" t="s">
        <v>61</v>
      </c>
    </row>
    <row r="7" spans="1:1">
      <c r="A7" s="30"/>
    </row>
    <row r="8" spans="1:1">
      <c r="A8" s="30" t="s">
        <v>2610</v>
      </c>
    </row>
    <row r="9" spans="1:1">
      <c r="A9" s="30"/>
    </row>
    <row r="10" spans="1:1">
      <c r="A10" s="30" t="s">
        <v>65</v>
      </c>
    </row>
    <row r="11" spans="1:1">
      <c r="A11" s="30" t="s">
        <v>2611</v>
      </c>
    </row>
    <row r="12" spans="1:1">
      <c r="A12" s="30"/>
    </row>
    <row r="13" spans="1:1">
      <c r="A13" s="30" t="s">
        <v>65</v>
      </c>
    </row>
    <row r="14" spans="1:1">
      <c r="A14" s="30" t="s">
        <v>2612</v>
      </c>
    </row>
    <row r="15" spans="1:1">
      <c r="A15" s="30"/>
    </row>
    <row r="16" spans="1:1">
      <c r="A16" s="30" t="s">
        <v>2613</v>
      </c>
    </row>
    <row r="17" spans="1:1">
      <c r="A17" s="30"/>
    </row>
    <row r="18" spans="1:1">
      <c r="A18" s="30" t="s">
        <v>65</v>
      </c>
    </row>
    <row r="19" spans="1:1">
      <c r="A19" s="30" t="s">
        <v>2614</v>
      </c>
    </row>
    <row r="20" spans="1:1">
      <c r="A20" s="30"/>
    </row>
    <row r="21" spans="1:1">
      <c r="A21" s="30" t="s">
        <v>65</v>
      </c>
    </row>
    <row r="22" spans="1:1">
      <c r="A22" s="30" t="s">
        <v>2615</v>
      </c>
    </row>
    <row r="23" spans="1:1">
      <c r="A23" s="30"/>
    </row>
    <row r="24" spans="1:1">
      <c r="A24" s="30" t="s">
        <v>2616</v>
      </c>
    </row>
    <row r="25" spans="1:1">
      <c r="A25" s="30"/>
    </row>
    <row r="26" spans="1:1">
      <c r="A26" s="30" t="s">
        <v>65</v>
      </c>
    </row>
    <row r="27" spans="1:1">
      <c r="A27" s="30" t="s">
        <v>2617</v>
      </c>
    </row>
    <row r="28" spans="1:1">
      <c r="A28" s="30"/>
    </row>
    <row r="29" spans="1:1">
      <c r="A29" s="30" t="s">
        <v>65</v>
      </c>
    </row>
    <row r="30" spans="1:1">
      <c r="A30" s="30" t="s">
        <v>2618</v>
      </c>
    </row>
    <row r="31" spans="1:1">
      <c r="A31" s="30"/>
    </row>
    <row r="32" spans="1:1">
      <c r="A32" s="30" t="s">
        <v>2619</v>
      </c>
    </row>
    <row r="33" spans="1:1">
      <c r="A33" s="30"/>
    </row>
    <row r="34" spans="1:1">
      <c r="A34" s="30" t="s">
        <v>2620</v>
      </c>
    </row>
    <row r="35" spans="1:1">
      <c r="A35" s="30"/>
    </row>
    <row r="36" spans="1:1">
      <c r="A36" s="30" t="s">
        <v>2621</v>
      </c>
    </row>
    <row r="37" spans="1:1">
      <c r="A37" s="30"/>
    </row>
    <row r="38" spans="1:1">
      <c r="A38" s="30" t="s">
        <v>2622</v>
      </c>
    </row>
    <row r="39" spans="1:1">
      <c r="A39" s="30"/>
    </row>
    <row r="40" spans="1:1">
      <c r="A40" s="30" t="s">
        <v>2623</v>
      </c>
    </row>
    <row r="41" spans="1:1">
      <c r="A41" s="30"/>
    </row>
    <row r="42" spans="1:1">
      <c r="A42" s="30" t="s">
        <v>2624</v>
      </c>
    </row>
    <row r="43" spans="1:1">
      <c r="A43" s="30"/>
    </row>
    <row r="44" spans="1:1">
      <c r="A44" s="30" t="s">
        <v>65</v>
      </c>
    </row>
    <row r="45" spans="1:1">
      <c r="A45" s="30" t="s">
        <v>2625</v>
      </c>
    </row>
    <row r="46" spans="1:1">
      <c r="A46" s="30"/>
    </row>
    <row r="47" spans="1:1">
      <c r="A47" s="30" t="s">
        <v>65</v>
      </c>
    </row>
    <row r="48" spans="1:1">
      <c r="A48" s="30" t="s">
        <v>2585</v>
      </c>
    </row>
    <row r="49" spans="1:1">
      <c r="A49" s="30"/>
    </row>
    <row r="50" spans="1:1">
      <c r="A50" s="30" t="s">
        <v>2626</v>
      </c>
    </row>
    <row r="51" spans="1:1">
      <c r="A51" s="30"/>
    </row>
    <row r="52" spans="1:1">
      <c r="A52" s="30" t="s">
        <v>2627</v>
      </c>
    </row>
    <row r="53" spans="1:1">
      <c r="A53" s="30"/>
    </row>
    <row r="54" spans="1:1">
      <c r="A54" s="30" t="s">
        <v>65</v>
      </c>
    </row>
    <row r="55" spans="1:1">
      <c r="A55" s="30" t="s">
        <v>2628</v>
      </c>
    </row>
    <row r="56" spans="1:1">
      <c r="A56" s="30"/>
    </row>
    <row r="57" spans="1:1">
      <c r="A57" s="30" t="s">
        <v>65</v>
      </c>
    </row>
    <row r="58" spans="1:1">
      <c r="A58" s="30" t="s">
        <v>2629</v>
      </c>
    </row>
    <row r="59" spans="1:1">
      <c r="A59" s="30"/>
    </row>
    <row r="60" spans="1:1">
      <c r="A60" s="30" t="s">
        <v>2630</v>
      </c>
    </row>
    <row r="61" spans="1:1">
      <c r="A61" s="30"/>
    </row>
    <row r="62" spans="1:1">
      <c r="A62" s="30" t="s">
        <v>2631</v>
      </c>
    </row>
    <row r="63" spans="1:1">
      <c r="A63" s="30"/>
    </row>
    <row r="64" spans="1:1">
      <c r="A64" s="30" t="s">
        <v>2632</v>
      </c>
    </row>
    <row r="65" spans="1:1">
      <c r="A65" s="30"/>
    </row>
    <row r="66" spans="1:1">
      <c r="A66" s="30" t="s">
        <v>2633</v>
      </c>
    </row>
    <row r="67" spans="1:1">
      <c r="A67" s="30"/>
    </row>
    <row r="68" spans="1:1">
      <c r="A68" s="30" t="s">
        <v>2634</v>
      </c>
    </row>
    <row r="69" spans="1:1">
      <c r="A69" s="30" t="s">
        <v>2595</v>
      </c>
    </row>
    <row r="70" spans="1:1">
      <c r="A70" s="30" t="s">
        <v>2596</v>
      </c>
    </row>
    <row r="71" spans="1:1">
      <c r="A71" s="30" t="s">
        <v>2597</v>
      </c>
    </row>
    <row r="72" spans="1:1">
      <c r="A72" s="30" t="s">
        <v>61</v>
      </c>
    </row>
    <row r="73" spans="1:1">
      <c r="A73" s="30"/>
    </row>
    <row r="74" spans="1:1">
      <c r="A74" s="30"/>
    </row>
    <row r="75" spans="1:1">
      <c r="A75" s="30" t="s">
        <v>2591</v>
      </c>
    </row>
    <row r="76" spans="1:1">
      <c r="A76" s="30"/>
    </row>
    <row r="77" spans="1:1">
      <c r="A77" s="30" t="s">
        <v>2635</v>
      </c>
    </row>
    <row r="78" spans="1:1">
      <c r="A78" s="30"/>
    </row>
    <row r="79" spans="1:1">
      <c r="A79" s="30" t="s">
        <v>2636</v>
      </c>
    </row>
    <row r="80" spans="1:1">
      <c r="A80" s="30"/>
    </row>
    <row r="81" spans="1:1">
      <c r="A81" s="30" t="s">
        <v>2637</v>
      </c>
    </row>
    <row r="82" spans="1:1">
      <c r="A82" s="30"/>
    </row>
    <row r="83" spans="1:1">
      <c r="A83" s="30" t="s">
        <v>2638</v>
      </c>
    </row>
    <row r="84" spans="1:1">
      <c r="A84" s="30"/>
    </row>
    <row r="85" spans="1:1">
      <c r="A85" s="30" t="s">
        <v>2586</v>
      </c>
    </row>
    <row r="86" spans="1:1">
      <c r="A86" s="30"/>
    </row>
    <row r="87" spans="1:1">
      <c r="A87" s="30" t="s">
        <v>2639</v>
      </c>
    </row>
    <row r="88" spans="1:1">
      <c r="A88" s="30"/>
    </row>
    <row r="89" spans="1:1">
      <c r="A89" s="30" t="s">
        <v>2640</v>
      </c>
    </row>
    <row r="90" spans="1:1">
      <c r="A90" s="30"/>
    </row>
    <row r="91" spans="1:1">
      <c r="A91" s="30" t="s">
        <v>65</v>
      </c>
    </row>
    <row r="92" spans="1:1">
      <c r="A92" s="30" t="s">
        <v>2641</v>
      </c>
    </row>
    <row r="93" spans="1:1">
      <c r="A93" s="30"/>
    </row>
    <row r="94" spans="1:1">
      <c r="A94" s="30" t="s">
        <v>65</v>
      </c>
    </row>
    <row r="95" spans="1:1">
      <c r="A95" s="30" t="s">
        <v>2642</v>
      </c>
    </row>
    <row r="96" spans="1:1">
      <c r="A96" s="30"/>
    </row>
    <row r="97" spans="1:1">
      <c r="A97" s="30" t="s">
        <v>2643</v>
      </c>
    </row>
    <row r="98" spans="1:1">
      <c r="A98" s="30"/>
    </row>
    <row r="99" spans="1:1">
      <c r="A99" s="30" t="s">
        <v>2644</v>
      </c>
    </row>
    <row r="100" spans="1:1">
      <c r="A100" s="30"/>
    </row>
    <row r="101" spans="1:1">
      <c r="A101" s="30" t="s">
        <v>65</v>
      </c>
    </row>
    <row r="102" spans="1:1">
      <c r="A102" s="30" t="s">
        <v>2645</v>
      </c>
    </row>
    <row r="103" spans="1:1">
      <c r="A103" s="30"/>
    </row>
    <row r="104" spans="1:1">
      <c r="A104" s="30" t="s">
        <v>65</v>
      </c>
    </row>
    <row r="105" spans="1:1">
      <c r="A105" s="30" t="s">
        <v>2646</v>
      </c>
    </row>
    <row r="106" spans="1:1">
      <c r="A106" s="30"/>
    </row>
    <row r="107" spans="1:1">
      <c r="A107" s="30" t="s">
        <v>2647</v>
      </c>
    </row>
    <row r="108" spans="1:1">
      <c r="A108" s="30"/>
    </row>
    <row r="109" spans="1:1">
      <c r="A109" s="30" t="s">
        <v>65</v>
      </c>
    </row>
    <row r="110" spans="1:1">
      <c r="A110" s="30" t="s">
        <v>2648</v>
      </c>
    </row>
    <row r="111" spans="1:1">
      <c r="A111" s="30"/>
    </row>
    <row r="112" spans="1:1">
      <c r="A112" s="30" t="s">
        <v>65</v>
      </c>
    </row>
    <row r="113" spans="1:1">
      <c r="A113" s="30" t="s">
        <v>2649</v>
      </c>
    </row>
    <row r="114" spans="1:1">
      <c r="A114" s="30"/>
    </row>
    <row r="115" spans="1:1">
      <c r="A115" s="30" t="s">
        <v>2650</v>
      </c>
    </row>
    <row r="116" spans="1:1">
      <c r="A116" s="30"/>
    </row>
    <row r="117" spans="1:1">
      <c r="A117" s="30" t="s">
        <v>2592</v>
      </c>
    </row>
    <row r="118" spans="1:1">
      <c r="A118" s="30"/>
    </row>
    <row r="119" spans="1:1">
      <c r="A119" s="30" t="s">
        <v>2651</v>
      </c>
    </row>
    <row r="120" spans="1:1">
      <c r="A120" s="30"/>
    </row>
    <row r="121" spans="1:1">
      <c r="A121" s="30" t="s">
        <v>2652</v>
      </c>
    </row>
    <row r="122" spans="1:1">
      <c r="A122" s="30"/>
    </row>
    <row r="123" spans="1:1">
      <c r="A123" s="30" t="s">
        <v>2653</v>
      </c>
    </row>
    <row r="124" spans="1:1">
      <c r="A124" s="30"/>
    </row>
    <row r="125" spans="1:1">
      <c r="A125" s="30" t="s">
        <v>2654</v>
      </c>
    </row>
    <row r="126" spans="1:1">
      <c r="A126" s="30"/>
    </row>
    <row r="127" spans="1:1">
      <c r="A127" s="30" t="s">
        <v>2655</v>
      </c>
    </row>
    <row r="128" spans="1:1">
      <c r="A128" s="30"/>
    </row>
    <row r="129" spans="1:1">
      <c r="A129" s="30" t="s">
        <v>2656</v>
      </c>
    </row>
    <row r="130" spans="1:1">
      <c r="A130" s="30"/>
    </row>
    <row r="131" spans="1:1">
      <c r="A131" s="30" t="s">
        <v>2657</v>
      </c>
    </row>
    <row r="132" spans="1:1">
      <c r="A132" s="30"/>
    </row>
    <row r="133" spans="1:1">
      <c r="A133" s="30"/>
    </row>
    <row r="134" spans="1:1">
      <c r="A134" s="30" t="s">
        <v>2658</v>
      </c>
    </row>
    <row r="135" spans="1:1">
      <c r="A135" s="30" t="s">
        <v>2595</v>
      </c>
    </row>
    <row r="136" spans="1:1">
      <c r="A136" s="30" t="s">
        <v>2596</v>
      </c>
    </row>
    <row r="137" spans="1:1">
      <c r="A137" s="30" t="s">
        <v>2597</v>
      </c>
    </row>
    <row r="138" spans="1:1">
      <c r="A138" s="30" t="s">
        <v>61</v>
      </c>
    </row>
    <row r="139" spans="1:1">
      <c r="A139" s="30"/>
    </row>
    <row r="140" spans="1:1">
      <c r="A140" s="30" t="s">
        <v>2659</v>
      </c>
    </row>
    <row r="141" spans="1:1">
      <c r="A141" s="30"/>
    </row>
    <row r="142" spans="1:1">
      <c r="A142" s="30" t="s">
        <v>2660</v>
      </c>
    </row>
    <row r="143" spans="1:1">
      <c r="A143" s="30"/>
    </row>
    <row r="144" spans="1:1">
      <c r="A144" s="30" t="s">
        <v>2661</v>
      </c>
    </row>
    <row r="145" spans="1:1">
      <c r="A145" s="30"/>
    </row>
    <row r="146" spans="1:1">
      <c r="A146" s="30" t="s">
        <v>2662</v>
      </c>
    </row>
    <row r="147" spans="1:1">
      <c r="A147" s="30"/>
    </row>
    <row r="148" spans="1:1">
      <c r="A148" s="30" t="s">
        <v>2663</v>
      </c>
    </row>
    <row r="149" spans="1:1">
      <c r="A149" s="30"/>
    </row>
    <row r="150" spans="1:1">
      <c r="A150" s="30" t="s">
        <v>2664</v>
      </c>
    </row>
    <row r="151" spans="1:1">
      <c r="A151" s="30"/>
    </row>
    <row r="152" spans="1:1">
      <c r="A152" s="30" t="s">
        <v>2665</v>
      </c>
    </row>
    <row r="153" spans="1:1">
      <c r="A153" s="30"/>
    </row>
    <row r="154" spans="1:1">
      <c r="A154" s="30" t="s">
        <v>2666</v>
      </c>
    </row>
    <row r="155" spans="1:1">
      <c r="A155" s="30"/>
    </row>
    <row r="156" spans="1:1">
      <c r="A156" s="30" t="s">
        <v>2587</v>
      </c>
    </row>
    <row r="157" spans="1:1">
      <c r="A157" s="30"/>
    </row>
    <row r="158" spans="1:1">
      <c r="A158" s="30" t="s">
        <v>2667</v>
      </c>
    </row>
    <row r="159" spans="1:1">
      <c r="A159" s="30"/>
    </row>
    <row r="160" spans="1:1">
      <c r="A160" s="30" t="s">
        <v>2668</v>
      </c>
    </row>
    <row r="161" spans="1:1">
      <c r="A161" s="30"/>
    </row>
    <row r="162" spans="1:1">
      <c r="A162" s="30" t="s">
        <v>2669</v>
      </c>
    </row>
    <row r="163" spans="1:1">
      <c r="A163" s="30"/>
    </row>
    <row r="164" spans="1:1">
      <c r="A164" s="30" t="s">
        <v>2670</v>
      </c>
    </row>
    <row r="165" spans="1:1">
      <c r="A165" s="30"/>
    </row>
    <row r="166" spans="1:1">
      <c r="A166" s="30" t="s">
        <v>2671</v>
      </c>
    </row>
    <row r="167" spans="1:1">
      <c r="A167" s="30"/>
    </row>
    <row r="168" spans="1:1">
      <c r="A168" s="30" t="s">
        <v>2672</v>
      </c>
    </row>
    <row r="169" spans="1:1">
      <c r="A169" s="30"/>
    </row>
    <row r="170" spans="1:1">
      <c r="A170" s="30" t="s">
        <v>65</v>
      </c>
    </row>
    <row r="171" spans="1:1">
      <c r="A171" s="30" t="s">
        <v>2673</v>
      </c>
    </row>
    <row r="172" spans="1:1">
      <c r="A172" s="30"/>
    </row>
    <row r="173" spans="1:1">
      <c r="A173" s="30" t="s">
        <v>65</v>
      </c>
    </row>
    <row r="174" spans="1:1">
      <c r="A174" s="30" t="s">
        <v>2674</v>
      </c>
    </row>
    <row r="175" spans="1:1">
      <c r="A175" s="30"/>
    </row>
    <row r="176" spans="1:1">
      <c r="A176" s="30" t="s">
        <v>2675</v>
      </c>
    </row>
    <row r="177" spans="1:1">
      <c r="A177" s="30"/>
    </row>
    <row r="178" spans="1:1">
      <c r="A178" s="30" t="s">
        <v>2676</v>
      </c>
    </row>
    <row r="179" spans="1:1">
      <c r="A179" s="30"/>
    </row>
    <row r="180" spans="1:1">
      <c r="A180" s="30" t="s">
        <v>2677</v>
      </c>
    </row>
    <row r="181" spans="1:1">
      <c r="A181" s="30"/>
    </row>
    <row r="182" spans="1:1">
      <c r="A182" s="30" t="s">
        <v>2678</v>
      </c>
    </row>
    <row r="183" spans="1:1">
      <c r="A183" s="30"/>
    </row>
    <row r="184" spans="1:1">
      <c r="A184" s="30" t="s">
        <v>2679</v>
      </c>
    </row>
    <row r="185" spans="1:1">
      <c r="A185" s="30"/>
    </row>
    <row r="186" spans="1:1">
      <c r="A186" s="30" t="s">
        <v>2680</v>
      </c>
    </row>
    <row r="187" spans="1:1">
      <c r="A187" s="30"/>
    </row>
    <row r="188" spans="1:1">
      <c r="A188" s="30" t="s">
        <v>2681</v>
      </c>
    </row>
    <row r="189" spans="1:1">
      <c r="A189" s="30"/>
    </row>
    <row r="190" spans="1:1">
      <c r="A190" s="30" t="s">
        <v>65</v>
      </c>
    </row>
    <row r="191" spans="1:1">
      <c r="A191" s="30" t="s">
        <v>2682</v>
      </c>
    </row>
    <row r="192" spans="1:1">
      <c r="A192" s="30"/>
    </row>
    <row r="193" spans="1:1">
      <c r="A193" s="30" t="s">
        <v>65</v>
      </c>
    </row>
    <row r="194" spans="1:1">
      <c r="A194" s="30" t="s">
        <v>2683</v>
      </c>
    </row>
    <row r="195" spans="1:1">
      <c r="A195" s="30"/>
    </row>
    <row r="196" spans="1:1">
      <c r="A196" s="30" t="s">
        <v>2684</v>
      </c>
    </row>
    <row r="197" spans="1:1">
      <c r="A197" s="30"/>
    </row>
    <row r="198" spans="1:1">
      <c r="A198" s="30" t="s">
        <v>2685</v>
      </c>
    </row>
    <row r="199" spans="1:1">
      <c r="A199" s="30"/>
    </row>
    <row r="200" spans="1:1">
      <c r="A200" s="30" t="s">
        <v>2686</v>
      </c>
    </row>
    <row r="201" spans="1:1">
      <c r="A201" s="30" t="s">
        <v>2595</v>
      </c>
    </row>
    <row r="202" spans="1:1">
      <c r="A202" s="30" t="s">
        <v>2596</v>
      </c>
    </row>
    <row r="203" spans="1:1">
      <c r="A203" s="30" t="s">
        <v>2597</v>
      </c>
    </row>
    <row r="204" spans="1:1">
      <c r="A204" s="30" t="s">
        <v>61</v>
      </c>
    </row>
    <row r="205" spans="1:1">
      <c r="A205" s="30"/>
    </row>
    <row r="206" spans="1:1">
      <c r="A206" s="30"/>
    </row>
    <row r="207" spans="1:1">
      <c r="A207" s="30" t="s">
        <v>2687</v>
      </c>
    </row>
    <row r="208" spans="1:1">
      <c r="A208" s="30"/>
    </row>
    <row r="209" spans="1:1">
      <c r="A209" s="30" t="s">
        <v>2688</v>
      </c>
    </row>
    <row r="210" spans="1:1">
      <c r="A210" s="30"/>
    </row>
    <row r="211" spans="1:1">
      <c r="A211" s="30" t="s">
        <v>2689</v>
      </c>
    </row>
    <row r="212" spans="1:1">
      <c r="A212" s="30"/>
    </row>
    <row r="213" spans="1:1">
      <c r="A213" s="30" t="s">
        <v>2690</v>
      </c>
    </row>
    <row r="214" spans="1:1">
      <c r="A214" s="30"/>
    </row>
    <row r="215" spans="1:1">
      <c r="A215" s="30" t="s">
        <v>2691</v>
      </c>
    </row>
    <row r="216" spans="1:1">
      <c r="A216" s="30"/>
    </row>
    <row r="217" spans="1:1">
      <c r="A217" s="30" t="s">
        <v>2692</v>
      </c>
    </row>
    <row r="218" spans="1:1">
      <c r="A218" s="30"/>
    </row>
    <row r="219" spans="1:1">
      <c r="A219" s="30" t="s">
        <v>2693</v>
      </c>
    </row>
    <row r="220" spans="1:1">
      <c r="A220" s="30"/>
    </row>
    <row r="221" spans="1:1">
      <c r="A221" s="30" t="s">
        <v>2694</v>
      </c>
    </row>
    <row r="222" spans="1:1">
      <c r="A222" s="30"/>
    </row>
    <row r="223" spans="1:1">
      <c r="A223" s="30" t="s">
        <v>2695</v>
      </c>
    </row>
    <row r="224" spans="1:1">
      <c r="A224" s="30"/>
    </row>
    <row r="225" spans="1:1">
      <c r="A225" s="30" t="s">
        <v>2696</v>
      </c>
    </row>
    <row r="226" spans="1:1">
      <c r="A226" s="30"/>
    </row>
    <row r="227" spans="1:1">
      <c r="A227" s="30" t="s">
        <v>2697</v>
      </c>
    </row>
    <row r="228" spans="1:1">
      <c r="A228" s="30"/>
    </row>
    <row r="229" spans="1:1">
      <c r="A229" s="30" t="s">
        <v>2698</v>
      </c>
    </row>
    <row r="230" spans="1:1">
      <c r="A230" s="30"/>
    </row>
    <row r="231" spans="1:1">
      <c r="A231" s="30" t="s">
        <v>2699</v>
      </c>
    </row>
    <row r="232" spans="1:1">
      <c r="A232" s="30"/>
    </row>
    <row r="233" spans="1:1">
      <c r="A233" s="30" t="s">
        <v>2700</v>
      </c>
    </row>
    <row r="234" spans="1:1">
      <c r="A234" s="30"/>
    </row>
    <row r="235" spans="1:1">
      <c r="A235" s="30" t="s">
        <v>2701</v>
      </c>
    </row>
    <row r="236" spans="1:1">
      <c r="A236" s="30"/>
    </row>
    <row r="237" spans="1:1">
      <c r="A237" s="30" t="s">
        <v>2702</v>
      </c>
    </row>
    <row r="238" spans="1:1">
      <c r="A238" s="30"/>
    </row>
    <row r="239" spans="1:1">
      <c r="A239" s="30" t="s">
        <v>2703</v>
      </c>
    </row>
    <row r="240" spans="1:1">
      <c r="A240" s="30"/>
    </row>
    <row r="241" spans="1:1">
      <c r="A241" s="30" t="s">
        <v>2704</v>
      </c>
    </row>
    <row r="242" spans="1:1">
      <c r="A242" s="30"/>
    </row>
    <row r="243" spans="1:1">
      <c r="A243" s="30" t="s">
        <v>2705</v>
      </c>
    </row>
    <row r="244" spans="1:1">
      <c r="A244" s="30"/>
    </row>
    <row r="245" spans="1:1">
      <c r="A245" s="30" t="s">
        <v>2706</v>
      </c>
    </row>
    <row r="246" spans="1:1">
      <c r="A246" s="30"/>
    </row>
    <row r="247" spans="1:1">
      <c r="A247" s="30" t="s">
        <v>2707</v>
      </c>
    </row>
    <row r="248" spans="1:1">
      <c r="A248" s="30"/>
    </row>
    <row r="249" spans="1:1">
      <c r="A249" s="30" t="s">
        <v>2708</v>
      </c>
    </row>
    <row r="250" spans="1:1">
      <c r="A250" s="30"/>
    </row>
    <row r="251" spans="1:1">
      <c r="A251" s="30" t="s">
        <v>65</v>
      </c>
    </row>
    <row r="252" spans="1:1">
      <c r="A252" s="30" t="s">
        <v>2709</v>
      </c>
    </row>
    <row r="253" spans="1:1">
      <c r="A253" s="30"/>
    </row>
    <row r="254" spans="1:1">
      <c r="A254" s="30" t="s">
        <v>65</v>
      </c>
    </row>
    <row r="255" spans="1:1">
      <c r="A255" s="30" t="s">
        <v>2710</v>
      </c>
    </row>
    <row r="256" spans="1:1">
      <c r="A256" s="30"/>
    </row>
    <row r="257" spans="1:1">
      <c r="A257" s="30" t="s">
        <v>2711</v>
      </c>
    </row>
    <row r="258" spans="1:1">
      <c r="A258" s="30"/>
    </row>
    <row r="259" spans="1:1">
      <c r="A259" s="30" t="s">
        <v>2712</v>
      </c>
    </row>
    <row r="260" spans="1:1">
      <c r="A260" s="30"/>
    </row>
    <row r="261" spans="1:1">
      <c r="A261" s="30" t="s">
        <v>2713</v>
      </c>
    </row>
    <row r="262" spans="1:1">
      <c r="A262" s="30"/>
    </row>
    <row r="263" spans="1:1">
      <c r="A263" s="30" t="s">
        <v>2714</v>
      </c>
    </row>
    <row r="264" spans="1:1">
      <c r="A264" s="30"/>
    </row>
    <row r="265" spans="1:1">
      <c r="A265" s="30"/>
    </row>
    <row r="266" spans="1:1">
      <c r="A266" s="30" t="s">
        <v>2715</v>
      </c>
    </row>
    <row r="267" spans="1:1">
      <c r="A267" s="30" t="s">
        <v>2595</v>
      </c>
    </row>
    <row r="268" spans="1:1">
      <c r="A268" s="30" t="s">
        <v>2596</v>
      </c>
    </row>
    <row r="269" spans="1:1">
      <c r="A269" s="30" t="s">
        <v>2597</v>
      </c>
    </row>
    <row r="270" spans="1:1">
      <c r="A270" s="30" t="s">
        <v>61</v>
      </c>
    </row>
    <row r="271" spans="1:1">
      <c r="A271" s="30"/>
    </row>
    <row r="272" spans="1:1">
      <c r="A272" s="30" t="s">
        <v>2716</v>
      </c>
    </row>
    <row r="273" spans="1:1">
      <c r="A273" s="30"/>
    </row>
    <row r="274" spans="1:1">
      <c r="A274" s="30" t="s">
        <v>2717</v>
      </c>
    </row>
    <row r="275" spans="1:1">
      <c r="A275" s="30"/>
    </row>
    <row r="276" spans="1:1">
      <c r="A276" s="30" t="s">
        <v>2718</v>
      </c>
    </row>
    <row r="277" spans="1:1">
      <c r="A277" s="30"/>
    </row>
    <row r="278" spans="1:1">
      <c r="A278" s="30" t="s">
        <v>2719</v>
      </c>
    </row>
    <row r="279" spans="1:1">
      <c r="A279" s="30"/>
    </row>
    <row r="280" spans="1:1">
      <c r="A280" s="30" t="s">
        <v>2720</v>
      </c>
    </row>
    <row r="281" spans="1:1">
      <c r="A281" s="30"/>
    </row>
    <row r="282" spans="1:1">
      <c r="A282" s="30" t="s">
        <v>2721</v>
      </c>
    </row>
    <row r="283" spans="1:1">
      <c r="A283" s="30"/>
    </row>
    <row r="284" spans="1:1">
      <c r="A284" s="30" t="s">
        <v>2722</v>
      </c>
    </row>
    <row r="285" spans="1:1">
      <c r="A285" s="30"/>
    </row>
    <row r="286" spans="1:1">
      <c r="A286" s="30" t="s">
        <v>2723</v>
      </c>
    </row>
    <row r="287" spans="1:1">
      <c r="A287" s="30"/>
    </row>
    <row r="288" spans="1:1">
      <c r="A288" s="30" t="s">
        <v>2724</v>
      </c>
    </row>
    <row r="289" spans="1:1">
      <c r="A289" s="30"/>
    </row>
    <row r="290" spans="1:1">
      <c r="A290" s="30" t="s">
        <v>2725</v>
      </c>
    </row>
    <row r="291" spans="1:1">
      <c r="A291" s="30"/>
    </row>
    <row r="292" spans="1:1">
      <c r="A292" s="30" t="s">
        <v>2726</v>
      </c>
    </row>
    <row r="293" spans="1:1">
      <c r="A293" s="30"/>
    </row>
    <row r="294" spans="1:1">
      <c r="A294" s="30" t="s">
        <v>2727</v>
      </c>
    </row>
    <row r="295" spans="1:1">
      <c r="A295" s="30"/>
    </row>
    <row r="296" spans="1:1">
      <c r="A296" s="30" t="s">
        <v>2728</v>
      </c>
    </row>
    <row r="297" spans="1:1">
      <c r="A297" s="30"/>
    </row>
    <row r="298" spans="1:1">
      <c r="A298" s="30" t="s">
        <v>2729</v>
      </c>
    </row>
    <row r="299" spans="1:1">
      <c r="A299" s="30"/>
    </row>
    <row r="300" spans="1:1">
      <c r="A300" s="30" t="s">
        <v>2730</v>
      </c>
    </row>
    <row r="301" spans="1:1">
      <c r="A301" s="30"/>
    </row>
    <row r="302" spans="1:1">
      <c r="A302" s="30" t="s">
        <v>2731</v>
      </c>
    </row>
    <row r="303" spans="1:1">
      <c r="A303" s="30"/>
    </row>
    <row r="304" spans="1:1">
      <c r="A304" s="30" t="s">
        <v>65</v>
      </c>
    </row>
    <row r="305" spans="1:1">
      <c r="A305" s="30" t="s">
        <v>2732</v>
      </c>
    </row>
    <row r="306" spans="1:1">
      <c r="A306" s="30"/>
    </row>
    <row r="307" spans="1:1">
      <c r="A307" s="30" t="s">
        <v>65</v>
      </c>
    </row>
    <row r="308" spans="1:1">
      <c r="A308" s="30" t="s">
        <v>2733</v>
      </c>
    </row>
    <row r="309" spans="1:1">
      <c r="A309" s="30"/>
    </row>
    <row r="310" spans="1:1">
      <c r="A310" s="30" t="s">
        <v>65</v>
      </c>
    </row>
    <row r="311" spans="1:1">
      <c r="A311" s="30" t="s">
        <v>2734</v>
      </c>
    </row>
    <row r="312" spans="1:1">
      <c r="A312" s="30"/>
    </row>
    <row r="313" spans="1:1">
      <c r="A313" s="30" t="s">
        <v>65</v>
      </c>
    </row>
    <row r="314" spans="1:1">
      <c r="A314" s="30" t="s">
        <v>2735</v>
      </c>
    </row>
    <row r="315" spans="1:1">
      <c r="A315" s="30"/>
    </row>
    <row r="316" spans="1:1">
      <c r="A316" s="30" t="s">
        <v>2736</v>
      </c>
    </row>
    <row r="317" spans="1:1">
      <c r="A317" s="30"/>
    </row>
    <row r="318" spans="1:1">
      <c r="A318" s="30" t="s">
        <v>2737</v>
      </c>
    </row>
    <row r="319" spans="1:1">
      <c r="A319" s="30"/>
    </row>
    <row r="320" spans="1:1">
      <c r="A320" s="30" t="s">
        <v>65</v>
      </c>
    </row>
    <row r="321" spans="1:1">
      <c r="A321" s="30" t="s">
        <v>2738</v>
      </c>
    </row>
    <row r="322" spans="1:1">
      <c r="A322" s="30"/>
    </row>
    <row r="323" spans="1:1">
      <c r="A323" s="30" t="s">
        <v>65</v>
      </c>
    </row>
    <row r="324" spans="1:1">
      <c r="A324" s="30" t="s">
        <v>2739</v>
      </c>
    </row>
    <row r="325" spans="1:1">
      <c r="A325" s="30"/>
    </row>
    <row r="326" spans="1:1">
      <c r="A326" s="30" t="s">
        <v>2740</v>
      </c>
    </row>
    <row r="327" spans="1:1">
      <c r="A327" s="30"/>
    </row>
    <row r="328" spans="1:1">
      <c r="A328" s="30" t="s">
        <v>2741</v>
      </c>
    </row>
    <row r="329" spans="1:1">
      <c r="A329" s="30"/>
    </row>
    <row r="330" spans="1:1">
      <c r="A330" s="30" t="s">
        <v>2742</v>
      </c>
    </row>
    <row r="331" spans="1:1">
      <c r="A331" s="30"/>
    </row>
    <row r="332" spans="1:1">
      <c r="A332" s="30" t="s">
        <v>2743</v>
      </c>
    </row>
    <row r="333" spans="1:1">
      <c r="A333" s="30" t="s">
        <v>2595</v>
      </c>
    </row>
    <row r="334" spans="1:1">
      <c r="A334" s="30" t="s">
        <v>2596</v>
      </c>
    </row>
    <row r="335" spans="1:1">
      <c r="A335" s="30" t="s">
        <v>2597</v>
      </c>
    </row>
    <row r="336" spans="1:1">
      <c r="A336" s="30" t="s">
        <v>61</v>
      </c>
    </row>
    <row r="337" spans="1:1">
      <c r="A337" s="30"/>
    </row>
    <row r="338" spans="1:1">
      <c r="A338" s="30"/>
    </row>
    <row r="339" spans="1:1">
      <c r="A339" s="30" t="s">
        <v>2744</v>
      </c>
    </row>
    <row r="340" spans="1:1">
      <c r="A340" s="30"/>
    </row>
    <row r="341" spans="1:1">
      <c r="A341" s="30" t="s">
        <v>65</v>
      </c>
    </row>
    <row r="342" spans="1:1">
      <c r="A342" s="30" t="s">
        <v>2745</v>
      </c>
    </row>
    <row r="343" spans="1:1">
      <c r="A343" s="30"/>
    </row>
    <row r="344" spans="1:1">
      <c r="A344" s="30" t="s">
        <v>65</v>
      </c>
    </row>
    <row r="345" spans="1:1">
      <c r="A345" s="30" t="s">
        <v>2746</v>
      </c>
    </row>
    <row r="346" spans="1:1">
      <c r="A346" s="30"/>
    </row>
    <row r="347" spans="1:1">
      <c r="A347" s="30" t="s">
        <v>65</v>
      </c>
    </row>
    <row r="348" spans="1:1">
      <c r="A348" s="30" t="s">
        <v>2747</v>
      </c>
    </row>
    <row r="349" spans="1:1">
      <c r="A349" s="30"/>
    </row>
    <row r="350" spans="1:1">
      <c r="A350" s="30" t="s">
        <v>65</v>
      </c>
    </row>
    <row r="351" spans="1:1">
      <c r="A351" s="30" t="s">
        <v>2748</v>
      </c>
    </row>
    <row r="352" spans="1:1">
      <c r="A352" s="30"/>
    </row>
    <row r="353" spans="1:1">
      <c r="A353" s="30" t="s">
        <v>65</v>
      </c>
    </row>
    <row r="354" spans="1:1">
      <c r="A354" s="30" t="s">
        <v>2749</v>
      </c>
    </row>
    <row r="355" spans="1:1">
      <c r="A355" s="30"/>
    </row>
    <row r="356" spans="1:1">
      <c r="A356" s="30" t="s">
        <v>65</v>
      </c>
    </row>
    <row r="357" spans="1:1">
      <c r="A357" s="30" t="s">
        <v>2750</v>
      </c>
    </row>
    <row r="358" spans="1:1">
      <c r="A358" s="30"/>
    </row>
    <row r="359" spans="1:1">
      <c r="A359" s="30" t="s">
        <v>2751</v>
      </c>
    </row>
    <row r="360" spans="1:1">
      <c r="A360" s="30"/>
    </row>
    <row r="361" spans="1:1">
      <c r="A361" s="30" t="s">
        <v>65</v>
      </c>
    </row>
    <row r="362" spans="1:1">
      <c r="A362" s="30" t="s">
        <v>2752</v>
      </c>
    </row>
    <row r="363" spans="1:1">
      <c r="A363" s="30"/>
    </row>
    <row r="364" spans="1:1">
      <c r="A364" s="30" t="s">
        <v>65</v>
      </c>
    </row>
    <row r="365" spans="1:1">
      <c r="A365" s="30" t="s">
        <v>2753</v>
      </c>
    </row>
    <row r="366" spans="1:1">
      <c r="A366" s="30"/>
    </row>
    <row r="367" spans="1:1">
      <c r="A367" s="30" t="s">
        <v>2754</v>
      </c>
    </row>
    <row r="368" spans="1:1">
      <c r="A368" s="30"/>
    </row>
    <row r="369" spans="1:1">
      <c r="A369" s="30" t="s">
        <v>2755</v>
      </c>
    </row>
    <row r="370" spans="1:1">
      <c r="A370" s="30"/>
    </row>
    <row r="371" spans="1:1">
      <c r="A371" s="30" t="s">
        <v>65</v>
      </c>
    </row>
    <row r="372" spans="1:1">
      <c r="A372" s="30" t="s">
        <v>2756</v>
      </c>
    </row>
    <row r="373" spans="1:1">
      <c r="A373" s="30"/>
    </row>
    <row r="374" spans="1:1">
      <c r="A374" s="30" t="s">
        <v>65</v>
      </c>
    </row>
    <row r="375" spans="1:1">
      <c r="A375" s="30" t="s">
        <v>2757</v>
      </c>
    </row>
    <row r="376" spans="1:1">
      <c r="A376" s="30"/>
    </row>
    <row r="377" spans="1:1">
      <c r="A377" s="30" t="s">
        <v>2758</v>
      </c>
    </row>
    <row r="378" spans="1:1">
      <c r="A378" s="30"/>
    </row>
    <row r="379" spans="1:1">
      <c r="A379" s="30" t="s">
        <v>2759</v>
      </c>
    </row>
    <row r="380" spans="1:1">
      <c r="A380" s="30"/>
    </row>
    <row r="381" spans="1:1">
      <c r="A381" s="30" t="s">
        <v>2760</v>
      </c>
    </row>
    <row r="382" spans="1:1">
      <c r="A382" s="30"/>
    </row>
    <row r="383" spans="1:1">
      <c r="A383" s="30" t="s">
        <v>2761</v>
      </c>
    </row>
    <row r="384" spans="1:1">
      <c r="A384" s="30"/>
    </row>
    <row r="385" spans="1:1">
      <c r="A385" s="30" t="s">
        <v>65</v>
      </c>
    </row>
    <row r="386" spans="1:1">
      <c r="A386" s="30" t="s">
        <v>2762</v>
      </c>
    </row>
    <row r="387" spans="1:1">
      <c r="A387" s="30"/>
    </row>
    <row r="388" spans="1:1">
      <c r="A388" s="30" t="s">
        <v>65</v>
      </c>
    </row>
    <row r="389" spans="1:1">
      <c r="A389" s="30" t="s">
        <v>2763</v>
      </c>
    </row>
    <row r="390" spans="1:1">
      <c r="A390" s="30"/>
    </row>
    <row r="391" spans="1:1">
      <c r="A391" s="30" t="s">
        <v>2764</v>
      </c>
    </row>
    <row r="392" spans="1:1">
      <c r="A392" s="30"/>
    </row>
    <row r="393" spans="1:1">
      <c r="A393" s="30" t="s">
        <v>65</v>
      </c>
    </row>
    <row r="394" spans="1:1">
      <c r="A394" s="30" t="s">
        <v>2765</v>
      </c>
    </row>
    <row r="395" spans="1:1">
      <c r="A395" s="30"/>
    </row>
    <row r="396" spans="1:1">
      <c r="A396" s="30" t="s">
        <v>65</v>
      </c>
    </row>
    <row r="397" spans="1:1">
      <c r="A397" s="30"/>
    </row>
    <row r="398" spans="1:1">
      <c r="A398" s="30" t="s">
        <v>2766</v>
      </c>
    </row>
    <row r="399" spans="1:1">
      <c r="A399" s="30" t="s">
        <v>2595</v>
      </c>
    </row>
    <row r="400" spans="1:1">
      <c r="A400" s="30" t="s">
        <v>2596</v>
      </c>
    </row>
    <row r="401" spans="1:1">
      <c r="A401" s="30" t="s">
        <v>2597</v>
      </c>
    </row>
    <row r="402" spans="1:1">
      <c r="A402" s="30" t="s">
        <v>61</v>
      </c>
    </row>
    <row r="403" spans="1:1">
      <c r="A403" s="30"/>
    </row>
    <row r="404" spans="1:1">
      <c r="A404" s="30" t="s">
        <v>2767</v>
      </c>
    </row>
    <row r="405" spans="1:1">
      <c r="A405" s="30"/>
    </row>
    <row r="406" spans="1:1">
      <c r="A406" s="30" t="s">
        <v>2768</v>
      </c>
    </row>
    <row r="407" spans="1:1">
      <c r="A407" s="30"/>
    </row>
    <row r="408" spans="1:1">
      <c r="A408" s="30" t="s">
        <v>2769</v>
      </c>
    </row>
    <row r="409" spans="1:1">
      <c r="A409" s="30"/>
    </row>
    <row r="410" spans="1:1">
      <c r="A410" s="30" t="s">
        <v>2770</v>
      </c>
    </row>
    <row r="411" spans="1:1">
      <c r="A411" s="30"/>
    </row>
    <row r="412" spans="1:1">
      <c r="A412" s="30" t="s">
        <v>2771</v>
      </c>
    </row>
    <row r="413" spans="1:1">
      <c r="A413" s="30"/>
    </row>
    <row r="414" spans="1:1">
      <c r="A414" s="30" t="s">
        <v>2772</v>
      </c>
    </row>
    <row r="415" spans="1:1">
      <c r="A415" s="30"/>
    </row>
    <row r="416" spans="1:1">
      <c r="A416" s="30" t="s">
        <v>2773</v>
      </c>
    </row>
    <row r="417" spans="1:1">
      <c r="A417" s="30"/>
    </row>
    <row r="418" spans="1:1">
      <c r="A418" s="30" t="s">
        <v>2774</v>
      </c>
    </row>
    <row r="419" spans="1:1">
      <c r="A419" s="30"/>
    </row>
    <row r="420" spans="1:1">
      <c r="A420" s="30" t="s">
        <v>2775</v>
      </c>
    </row>
    <row r="421" spans="1:1">
      <c r="A421" s="30"/>
    </row>
    <row r="422" spans="1:1">
      <c r="A422" s="30" t="s">
        <v>2776</v>
      </c>
    </row>
    <row r="423" spans="1:1">
      <c r="A423" s="30"/>
    </row>
    <row r="424" spans="1:1">
      <c r="A424" s="30" t="s">
        <v>2588</v>
      </c>
    </row>
    <row r="425" spans="1:1">
      <c r="A425" s="30"/>
    </row>
    <row r="426" spans="1:1">
      <c r="A426" s="30" t="s">
        <v>2777</v>
      </c>
    </row>
    <row r="427" spans="1:1">
      <c r="A427" s="30"/>
    </row>
    <row r="428" spans="1:1">
      <c r="A428" s="30" t="s">
        <v>2778</v>
      </c>
    </row>
    <row r="429" spans="1:1">
      <c r="A429" s="30"/>
    </row>
    <row r="430" spans="1:1">
      <c r="A430" s="30" t="s">
        <v>2779</v>
      </c>
    </row>
    <row r="431" spans="1:1">
      <c r="A431" s="30"/>
    </row>
    <row r="432" spans="1:1">
      <c r="A432" s="30" t="s">
        <v>2598</v>
      </c>
    </row>
    <row r="433" spans="1:1">
      <c r="A433" s="30"/>
    </row>
    <row r="434" spans="1:1">
      <c r="A434" s="30" t="s">
        <v>2780</v>
      </c>
    </row>
    <row r="435" spans="1:1">
      <c r="A435" s="30"/>
    </row>
    <row r="436" spans="1:1">
      <c r="A436" s="30" t="s">
        <v>2589</v>
      </c>
    </row>
    <row r="437" spans="1:1">
      <c r="A437" s="30"/>
    </row>
    <row r="438" spans="1:1">
      <c r="A438" s="30" t="s">
        <v>2781</v>
      </c>
    </row>
    <row r="439" spans="1:1">
      <c r="A439" s="30"/>
    </row>
    <row r="440" spans="1:1">
      <c r="A440" s="30" t="s">
        <v>2782</v>
      </c>
    </row>
    <row r="441" spans="1:1">
      <c r="A441" s="30"/>
    </row>
    <row r="442" spans="1:1">
      <c r="A442" s="30" t="s">
        <v>2783</v>
      </c>
    </row>
    <row r="443" spans="1:1">
      <c r="A443" s="30"/>
    </row>
    <row r="444" spans="1:1">
      <c r="A444" s="30" t="s">
        <v>2784</v>
      </c>
    </row>
    <row r="445" spans="1:1">
      <c r="A445" s="30"/>
    </row>
    <row r="446" spans="1:1">
      <c r="A446" s="30" t="s">
        <v>2785</v>
      </c>
    </row>
    <row r="447" spans="1:1">
      <c r="A447" s="30"/>
    </row>
    <row r="448" spans="1:1">
      <c r="A448" s="30" t="s">
        <v>2590</v>
      </c>
    </row>
    <row r="449" spans="1:1">
      <c r="A449" s="30"/>
    </row>
    <row r="450" spans="1:1">
      <c r="A450" s="30" t="s">
        <v>2786</v>
      </c>
    </row>
    <row r="451" spans="1:1">
      <c r="A451" s="30"/>
    </row>
    <row r="452" spans="1:1">
      <c r="A452" s="30" t="s">
        <v>2787</v>
      </c>
    </row>
    <row r="453" spans="1:1">
      <c r="A453" s="30"/>
    </row>
    <row r="454" spans="1:1">
      <c r="A454" s="30" t="s">
        <v>2593</v>
      </c>
    </row>
    <row r="455" spans="1:1">
      <c r="A455" s="30"/>
    </row>
    <row r="456" spans="1:1">
      <c r="A456" s="30" t="s">
        <v>2788</v>
      </c>
    </row>
    <row r="457" spans="1:1">
      <c r="A457" s="30"/>
    </row>
    <row r="458" spans="1:1">
      <c r="A458" s="30" t="s">
        <v>2789</v>
      </c>
    </row>
    <row r="459" spans="1:1">
      <c r="A459" s="30"/>
    </row>
    <row r="460" spans="1:1">
      <c r="A460" s="30" t="s">
        <v>65</v>
      </c>
    </row>
    <row r="461" spans="1:1">
      <c r="A461" s="30" t="s">
        <v>2790</v>
      </c>
    </row>
    <row r="462" spans="1:1">
      <c r="A462" s="30"/>
    </row>
    <row r="463" spans="1:1">
      <c r="A463" s="30"/>
    </row>
    <row r="464" spans="1:1">
      <c r="A464" s="30" t="s">
        <v>2791</v>
      </c>
    </row>
    <row r="465" spans="1:1">
      <c r="A465" s="30" t="s">
        <v>2595</v>
      </c>
    </row>
    <row r="466" spans="1:1">
      <c r="A466" s="30" t="s">
        <v>2596</v>
      </c>
    </row>
    <row r="467" spans="1:1">
      <c r="A467" s="30" t="s">
        <v>2597</v>
      </c>
    </row>
    <row r="468" spans="1:1">
      <c r="A468" s="30" t="s">
        <v>61</v>
      </c>
    </row>
    <row r="469" spans="1:1">
      <c r="A469" s="30"/>
    </row>
    <row r="470" spans="1:1">
      <c r="A470" s="30" t="s">
        <v>65</v>
      </c>
    </row>
    <row r="471" spans="1:1">
      <c r="A471" s="30" t="s">
        <v>2792</v>
      </c>
    </row>
    <row r="472" spans="1:1">
      <c r="A472" s="30"/>
    </row>
    <row r="473" spans="1:1">
      <c r="A473" s="30" t="s">
        <v>65</v>
      </c>
    </row>
    <row r="474" spans="1:1">
      <c r="A474" s="30" t="s">
        <v>2793</v>
      </c>
    </row>
    <row r="475" spans="1:1">
      <c r="A475" s="30"/>
    </row>
    <row r="476" spans="1:1">
      <c r="A476" s="30" t="s">
        <v>65</v>
      </c>
    </row>
    <row r="477" spans="1:1">
      <c r="A477" s="30" t="s">
        <v>2794</v>
      </c>
    </row>
    <row r="478" spans="1:1">
      <c r="A478" s="30"/>
    </row>
    <row r="479" spans="1:1">
      <c r="A479" s="30" t="s">
        <v>65</v>
      </c>
    </row>
    <row r="480" spans="1:1">
      <c r="A480" s="30" t="s">
        <v>2795</v>
      </c>
    </row>
    <row r="481" spans="1:1">
      <c r="A481" s="30"/>
    </row>
    <row r="482" spans="1:1">
      <c r="A482" s="30" t="s">
        <v>65</v>
      </c>
    </row>
    <row r="483" spans="1:1">
      <c r="A483" s="30" t="s">
        <v>2796</v>
      </c>
    </row>
    <row r="484" spans="1:1">
      <c r="A484" s="30"/>
    </row>
    <row r="485" spans="1:1">
      <c r="A485" s="30" t="s">
        <v>65</v>
      </c>
    </row>
    <row r="486" spans="1:1">
      <c r="A486" s="30" t="s">
        <v>2797</v>
      </c>
    </row>
    <row r="487" spans="1:1">
      <c r="A487" s="30"/>
    </row>
    <row r="488" spans="1:1">
      <c r="A488" s="30" t="s">
        <v>65</v>
      </c>
    </row>
    <row r="489" spans="1:1">
      <c r="A489" s="30" t="s">
        <v>2798</v>
      </c>
    </row>
    <row r="490" spans="1:1">
      <c r="A490" s="30"/>
    </row>
    <row r="491" spans="1:1">
      <c r="A491" s="30" t="s">
        <v>65</v>
      </c>
    </row>
    <row r="492" spans="1:1">
      <c r="A492" s="30" t="s">
        <v>2799</v>
      </c>
    </row>
    <row r="493" spans="1:1">
      <c r="A493" s="30"/>
    </row>
    <row r="494" spans="1:1">
      <c r="A494" s="30" t="s">
        <v>65</v>
      </c>
    </row>
    <row r="495" spans="1:1">
      <c r="A495" s="30" t="s">
        <v>2800</v>
      </c>
    </row>
    <row r="496" spans="1:1">
      <c r="A496" s="30"/>
    </row>
    <row r="497" spans="1:1">
      <c r="A497" s="30" t="s">
        <v>65</v>
      </c>
    </row>
    <row r="498" spans="1:1">
      <c r="A498" s="30" t="s">
        <v>2801</v>
      </c>
    </row>
    <row r="499" spans="1:1">
      <c r="A499" s="30"/>
    </row>
    <row r="500" spans="1:1">
      <c r="A500" s="30" t="s">
        <v>65</v>
      </c>
    </row>
    <row r="501" spans="1:1">
      <c r="A501" s="30" t="s">
        <v>2802</v>
      </c>
    </row>
    <row r="502" spans="1:1">
      <c r="A502" s="30"/>
    </row>
    <row r="503" spans="1:1">
      <c r="A503" s="30" t="s">
        <v>65</v>
      </c>
    </row>
    <row r="504" spans="1:1">
      <c r="A504" s="30" t="s">
        <v>2803</v>
      </c>
    </row>
    <row r="505" spans="1:1">
      <c r="A505" s="30"/>
    </row>
    <row r="506" spans="1:1">
      <c r="A506" s="30" t="s">
        <v>65</v>
      </c>
    </row>
    <row r="507" spans="1:1">
      <c r="A507" s="30" t="s">
        <v>2804</v>
      </c>
    </row>
    <row r="508" spans="1:1">
      <c r="A508" s="30"/>
    </row>
    <row r="509" spans="1:1">
      <c r="A509" s="30" t="s">
        <v>65</v>
      </c>
    </row>
    <row r="510" spans="1:1">
      <c r="A510" s="30" t="s">
        <v>2805</v>
      </c>
    </row>
    <row r="511" spans="1:1">
      <c r="A511" s="30"/>
    </row>
    <row r="512" spans="1:1">
      <c r="A512" s="30" t="s">
        <v>65</v>
      </c>
    </row>
    <row r="513" spans="1:1">
      <c r="A513" s="30" t="s">
        <v>2806</v>
      </c>
    </row>
    <row r="514" spans="1:1">
      <c r="A514" s="30"/>
    </row>
    <row r="515" spans="1:1">
      <c r="A515" s="30" t="s">
        <v>2807</v>
      </c>
    </row>
    <row r="516" spans="1:1">
      <c r="A516" s="30"/>
    </row>
    <row r="517" spans="1:1">
      <c r="A517" s="30" t="s">
        <v>2808</v>
      </c>
    </row>
    <row r="518" spans="1:1">
      <c r="A518" s="30"/>
    </row>
    <row r="519" spans="1:1">
      <c r="A519" s="30" t="s">
        <v>2809</v>
      </c>
    </row>
    <row r="520" spans="1:1">
      <c r="A520" s="30"/>
    </row>
    <row r="521" spans="1:1">
      <c r="A521" s="30" t="s">
        <v>2810</v>
      </c>
    </row>
    <row r="522" spans="1:1">
      <c r="A522" s="30"/>
    </row>
    <row r="523" spans="1:1">
      <c r="A523" s="30" t="s">
        <v>2811</v>
      </c>
    </row>
    <row r="524" spans="1:1">
      <c r="A524" s="30"/>
    </row>
    <row r="525" spans="1:1">
      <c r="A525" s="30" t="s">
        <v>2812</v>
      </c>
    </row>
    <row r="526" spans="1:1">
      <c r="A526" s="30"/>
    </row>
    <row r="527" spans="1:1">
      <c r="A527" s="30" t="s">
        <v>2813</v>
      </c>
    </row>
    <row r="528" spans="1:1">
      <c r="A528" s="30"/>
    </row>
    <row r="529" spans="1:1">
      <c r="A529" s="30"/>
    </row>
    <row r="530" spans="1:1">
      <c r="A530" s="30" t="s">
        <v>2814</v>
      </c>
    </row>
    <row r="531" spans="1:1">
      <c r="A531" s="30" t="s">
        <v>2595</v>
      </c>
    </row>
    <row r="532" spans="1:1">
      <c r="A532" s="30" t="s">
        <v>2596</v>
      </c>
    </row>
    <row r="533" spans="1:1">
      <c r="A533" s="30" t="s">
        <v>2597</v>
      </c>
    </row>
    <row r="534" spans="1:1">
      <c r="A534" s="30" t="s">
        <v>61</v>
      </c>
    </row>
    <row r="535" spans="1:1">
      <c r="A535" s="30"/>
    </row>
    <row r="536" spans="1:1">
      <c r="A536" s="30" t="s">
        <v>2815</v>
      </c>
    </row>
    <row r="537" spans="1:1">
      <c r="A537" s="30"/>
    </row>
    <row r="538" spans="1:1">
      <c r="A538" s="30" t="s">
        <v>2816</v>
      </c>
    </row>
    <row r="539" spans="1:1">
      <c r="A539" s="30"/>
    </row>
    <row r="540" spans="1:1">
      <c r="A540" s="30" t="s">
        <v>2817</v>
      </c>
    </row>
    <row r="541" spans="1:1">
      <c r="A541" s="30"/>
    </row>
    <row r="542" spans="1:1">
      <c r="A542" s="30" t="s">
        <v>2818</v>
      </c>
    </row>
    <row r="543" spans="1:1">
      <c r="A543" s="30"/>
    </row>
    <row r="544" spans="1:1">
      <c r="A544" s="30" t="s">
        <v>2819</v>
      </c>
    </row>
    <row r="545" spans="1:1">
      <c r="A545" s="30"/>
    </row>
    <row r="546" spans="1:1">
      <c r="A546" s="30" t="s">
        <v>2820</v>
      </c>
    </row>
    <row r="547" spans="1:1">
      <c r="A547" s="30"/>
    </row>
    <row r="548" spans="1:1">
      <c r="A548" s="30" t="s">
        <v>2821</v>
      </c>
    </row>
    <row r="549" spans="1:1">
      <c r="A549" s="30"/>
    </row>
    <row r="550" spans="1:1">
      <c r="A550" s="30" t="s">
        <v>2822</v>
      </c>
    </row>
    <row r="551" spans="1:1">
      <c r="A551" s="30"/>
    </row>
    <row r="552" spans="1:1">
      <c r="A552" s="30" t="s">
        <v>2823</v>
      </c>
    </row>
    <row r="553" spans="1:1">
      <c r="A553" s="30"/>
    </row>
    <row r="554" spans="1:1">
      <c r="A554" s="30" t="s">
        <v>2824</v>
      </c>
    </row>
    <row r="555" spans="1:1">
      <c r="A555" s="30"/>
    </row>
    <row r="556" spans="1:1">
      <c r="A556" s="30" t="s">
        <v>2825</v>
      </c>
    </row>
    <row r="557" spans="1:1">
      <c r="A557" s="30"/>
    </row>
    <row r="558" spans="1:1">
      <c r="A558" s="30" t="s">
        <v>2826</v>
      </c>
    </row>
    <row r="559" spans="1:1">
      <c r="A559" s="30"/>
    </row>
    <row r="560" spans="1:1">
      <c r="A560" s="30" t="s">
        <v>2827</v>
      </c>
    </row>
    <row r="561" spans="1:1">
      <c r="A561" s="30"/>
    </row>
    <row r="562" spans="1:1">
      <c r="A562" s="30" t="s">
        <v>65</v>
      </c>
    </row>
    <row r="563" spans="1:1">
      <c r="A563" s="30" t="s">
        <v>2828</v>
      </c>
    </row>
    <row r="564" spans="1:1">
      <c r="A564" s="30"/>
    </row>
    <row r="565" spans="1:1">
      <c r="A565" s="30" t="s">
        <v>65</v>
      </c>
    </row>
    <row r="566" spans="1:1">
      <c r="A566" s="30" t="s">
        <v>2829</v>
      </c>
    </row>
    <row r="567" spans="1:1">
      <c r="A567" s="30"/>
    </row>
    <row r="568" spans="1:1">
      <c r="A568" s="30" t="s">
        <v>2830</v>
      </c>
    </row>
    <row r="569" spans="1:1">
      <c r="A569" s="30"/>
    </row>
    <row r="570" spans="1:1">
      <c r="A570" s="30" t="s">
        <v>2831</v>
      </c>
    </row>
    <row r="571" spans="1:1">
      <c r="A571" s="30"/>
    </row>
    <row r="572" spans="1:1">
      <c r="A572" s="30" t="s">
        <v>2832</v>
      </c>
    </row>
    <row r="573" spans="1:1">
      <c r="A573" s="30"/>
    </row>
    <row r="574" spans="1:1">
      <c r="A574" s="30" t="s">
        <v>2833</v>
      </c>
    </row>
    <row r="575" spans="1:1">
      <c r="A575" s="30"/>
    </row>
    <row r="576" spans="1:1">
      <c r="A576" s="30" t="s">
        <v>2834</v>
      </c>
    </row>
    <row r="577" spans="1:1">
      <c r="A577" s="30"/>
    </row>
    <row r="578" spans="1:1">
      <c r="A578" s="30" t="s">
        <v>2835</v>
      </c>
    </row>
    <row r="579" spans="1:1">
      <c r="A579" s="30"/>
    </row>
    <row r="580" spans="1:1">
      <c r="A580" s="30" t="s">
        <v>2836</v>
      </c>
    </row>
    <row r="581" spans="1:1">
      <c r="A581" s="30"/>
    </row>
    <row r="582" spans="1:1">
      <c r="A582" s="30" t="s">
        <v>2837</v>
      </c>
    </row>
    <row r="583" spans="1:1">
      <c r="A583" s="30"/>
    </row>
    <row r="584" spans="1:1">
      <c r="A584" s="30" t="s">
        <v>2838</v>
      </c>
    </row>
    <row r="585" spans="1:1">
      <c r="A585" s="30"/>
    </row>
    <row r="586" spans="1:1">
      <c r="A586" s="30" t="s">
        <v>2839</v>
      </c>
    </row>
    <row r="587" spans="1:1">
      <c r="A587" s="30"/>
    </row>
    <row r="588" spans="1:1">
      <c r="A588" s="30" t="s">
        <v>2840</v>
      </c>
    </row>
    <row r="589" spans="1:1">
      <c r="A589" s="30"/>
    </row>
    <row r="590" spans="1:1">
      <c r="A590" s="30" t="s">
        <v>65</v>
      </c>
    </row>
    <row r="591" spans="1:1">
      <c r="A591" s="30" t="s">
        <v>2841</v>
      </c>
    </row>
    <row r="592" spans="1:1">
      <c r="A592" s="30"/>
    </row>
    <row r="593" spans="1:1">
      <c r="A593" s="30" t="s">
        <v>65</v>
      </c>
    </row>
    <row r="594" spans="1:1">
      <c r="A594" s="30" t="s">
        <v>2594</v>
      </c>
    </row>
    <row r="595" spans="1:1">
      <c r="A595" s="30"/>
    </row>
    <row r="596" spans="1:1">
      <c r="A596" s="30" t="s">
        <v>2842</v>
      </c>
    </row>
    <row r="597" spans="1:1">
      <c r="A597" s="30" t="s">
        <v>2595</v>
      </c>
    </row>
    <row r="598" spans="1:1">
      <c r="A598" s="30" t="s">
        <v>2596</v>
      </c>
    </row>
    <row r="599" spans="1:1">
      <c r="A599" s="30" t="s">
        <v>2597</v>
      </c>
    </row>
    <row r="600" spans="1:1">
      <c r="A600" s="30" t="s">
        <v>61</v>
      </c>
    </row>
    <row r="601" spans="1:1">
      <c r="A601" s="30"/>
    </row>
    <row r="602" spans="1:1">
      <c r="A602" s="30"/>
    </row>
    <row r="603" spans="1:1">
      <c r="A603" s="30" t="s">
        <v>2843</v>
      </c>
    </row>
    <row r="604" spans="1:1">
      <c r="A604" s="30"/>
    </row>
    <row r="605" spans="1:1">
      <c r="A605" s="30" t="s">
        <v>2844</v>
      </c>
    </row>
    <row r="606" spans="1:1">
      <c r="A606" s="30"/>
    </row>
    <row r="607" spans="1:1">
      <c r="A607" s="30" t="s">
        <v>2845</v>
      </c>
    </row>
    <row r="608" spans="1:1">
      <c r="A608" s="30"/>
    </row>
    <row r="609" spans="1:1">
      <c r="A609" s="30" t="s">
        <v>2846</v>
      </c>
    </row>
    <row r="610" spans="1:1">
      <c r="A610" s="30"/>
    </row>
    <row r="611" spans="1:1">
      <c r="A611" s="30" t="s">
        <v>2847</v>
      </c>
    </row>
    <row r="612" spans="1:1">
      <c r="A612" s="30"/>
    </row>
    <row r="613" spans="1:1">
      <c r="A613" s="30" t="s">
        <v>2848</v>
      </c>
    </row>
    <row r="614" spans="1:1">
      <c r="A614" s="30"/>
    </row>
    <row r="615" spans="1:1">
      <c r="A615" s="30" t="s">
        <v>2584</v>
      </c>
    </row>
    <row r="616" spans="1:1">
      <c r="A616" s="30"/>
    </row>
    <row r="617" spans="1:1">
      <c r="A617" s="30" t="s">
        <v>65</v>
      </c>
    </row>
    <row r="618" spans="1:1">
      <c r="A618" s="30" t="s">
        <v>2849</v>
      </c>
    </row>
    <row r="619" spans="1:1">
      <c r="A619" s="30"/>
    </row>
    <row r="620" spans="1:1">
      <c r="A620" s="30" t="s">
        <v>65</v>
      </c>
    </row>
    <row r="621" spans="1:1">
      <c r="A621" s="30" t="s">
        <v>2850</v>
      </c>
    </row>
    <row r="622" spans="1:1">
      <c r="A622" s="30"/>
    </row>
    <row r="623" spans="1:1">
      <c r="A623" s="30" t="s">
        <v>2851</v>
      </c>
    </row>
    <row r="624" spans="1:1">
      <c r="A624" s="30"/>
    </row>
    <row r="625" spans="1:1">
      <c r="A625" s="30" t="s">
        <v>2852</v>
      </c>
    </row>
    <row r="626" spans="1:1">
      <c r="A626" s="30"/>
    </row>
    <row r="627" spans="1:1">
      <c r="A627" s="30" t="s">
        <v>2853</v>
      </c>
    </row>
    <row r="628" spans="1:1">
      <c r="A628" s="30"/>
    </row>
    <row r="629" spans="1:1">
      <c r="A629" s="30" t="s">
        <v>2854</v>
      </c>
    </row>
    <row r="630" spans="1:1">
      <c r="A630" s="30"/>
    </row>
    <row r="631" spans="1:1">
      <c r="A631" s="30" t="s">
        <v>2855</v>
      </c>
    </row>
    <row r="632" spans="1:1">
      <c r="A632" s="30"/>
    </row>
    <row r="633" spans="1:1">
      <c r="A633" s="30" t="s">
        <v>2856</v>
      </c>
    </row>
    <row r="634" spans="1:1">
      <c r="A634" s="30"/>
    </row>
    <row r="635" spans="1:1">
      <c r="A635" s="30" t="s">
        <v>2857</v>
      </c>
    </row>
    <row r="636" spans="1:1">
      <c r="A636" s="30"/>
    </row>
    <row r="637" spans="1:1">
      <c r="A637" s="30" t="s">
        <v>2858</v>
      </c>
    </row>
    <row r="638" spans="1:1">
      <c r="A638" s="30"/>
    </row>
    <row r="639" spans="1:1">
      <c r="A639" s="30" t="s">
        <v>2859</v>
      </c>
    </row>
    <row r="640" spans="1:1">
      <c r="A640" s="30"/>
    </row>
    <row r="641" spans="1:1">
      <c r="A641" s="30" t="s">
        <v>2860</v>
      </c>
    </row>
    <row r="642" spans="1:1">
      <c r="A642" s="30"/>
    </row>
    <row r="643" spans="1:1">
      <c r="A643" s="30" t="s">
        <v>2861</v>
      </c>
    </row>
    <row r="644" spans="1:1">
      <c r="A644" s="30"/>
    </row>
    <row r="645" spans="1:1">
      <c r="A645" s="30" t="s">
        <v>65</v>
      </c>
    </row>
    <row r="646" spans="1:1">
      <c r="A646" s="30" t="s">
        <v>2862</v>
      </c>
    </row>
    <row r="647" spans="1:1">
      <c r="A647" s="30"/>
    </row>
    <row r="648" spans="1:1">
      <c r="A648" s="30" t="s">
        <v>65</v>
      </c>
    </row>
    <row r="649" spans="1:1">
      <c r="A649" s="30" t="s">
        <v>326</v>
      </c>
    </row>
    <row r="650" spans="1:1">
      <c r="A650" s="30" t="s">
        <v>2863</v>
      </c>
    </row>
    <row r="651" spans="1:1">
      <c r="A651" s="30"/>
    </row>
    <row r="652" spans="1:1">
      <c r="A652" s="30" t="s">
        <v>65</v>
      </c>
    </row>
    <row r="653" spans="1:1">
      <c r="A653" s="30" t="s">
        <v>65</v>
      </c>
    </row>
  </sheetData>
  <pageMargins left="0.7" right="0.7" top="0.75" bottom="0.75" header="0.3" footer="0.3"/>
  <pageSetup paperSize="9" scale="77"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9B79-E481-49C7-8E7D-BB8F7A1133DE}">
  <sheetPr>
    <pageSetUpPr fitToPage="1"/>
  </sheetPr>
  <dimension ref="A1:A32"/>
  <sheetViews>
    <sheetView workbookViewId="0">
      <selection activeCell="Q13" sqref="Q13"/>
    </sheetView>
  </sheetViews>
  <sheetFormatPr defaultRowHeight="14.4"/>
  <sheetData>
    <row r="1" spans="1:1">
      <c r="A1" s="30"/>
    </row>
    <row r="2" spans="1:1">
      <c r="A2" s="30" t="s">
        <v>2600</v>
      </c>
    </row>
    <row r="3" spans="1:1">
      <c r="A3" s="30" t="s">
        <v>2595</v>
      </c>
    </row>
    <row r="4" spans="1:1">
      <c r="A4" s="30" t="s">
        <v>2596</v>
      </c>
    </row>
    <row r="5" spans="1:1">
      <c r="A5" s="30" t="s">
        <v>2597</v>
      </c>
    </row>
    <row r="6" spans="1:1">
      <c r="A6" s="30" t="s">
        <v>61</v>
      </c>
    </row>
    <row r="7" spans="1:1">
      <c r="A7" s="30"/>
    </row>
    <row r="8" spans="1:1">
      <c r="A8" s="30" t="s">
        <v>2601</v>
      </c>
    </row>
    <row r="9" spans="1:1">
      <c r="A9" s="30"/>
    </row>
    <row r="10" spans="1:1">
      <c r="A10" s="30" t="s">
        <v>2602</v>
      </c>
    </row>
    <row r="11" spans="1:1">
      <c r="A11" s="30"/>
    </row>
    <row r="12" spans="1:1">
      <c r="A12" s="30" t="s">
        <v>65</v>
      </c>
    </row>
    <row r="13" spans="1:1">
      <c r="A13" s="30" t="s">
        <v>2603</v>
      </c>
    </row>
    <row r="14" spans="1:1">
      <c r="A14" s="30"/>
    </row>
    <row r="15" spans="1:1">
      <c r="A15" s="30" t="s">
        <v>65</v>
      </c>
    </row>
    <row r="16" spans="1:1">
      <c r="A16" s="30" t="s">
        <v>2604</v>
      </c>
    </row>
    <row r="17" spans="1:1">
      <c r="A17" s="30"/>
    </row>
    <row r="18" spans="1:1">
      <c r="A18" s="30" t="s">
        <v>65</v>
      </c>
    </row>
    <row r="19" spans="1:1">
      <c r="A19" s="30" t="s">
        <v>2605</v>
      </c>
    </row>
    <row r="20" spans="1:1">
      <c r="A20" s="30"/>
    </row>
    <row r="21" spans="1:1">
      <c r="A21" s="30" t="s">
        <v>65</v>
      </c>
    </row>
    <row r="22" spans="1:1">
      <c r="A22" s="30" t="s">
        <v>2606</v>
      </c>
    </row>
    <row r="23" spans="1:1">
      <c r="A23" s="30"/>
    </row>
    <row r="24" spans="1:1">
      <c r="A24" s="30" t="s">
        <v>65</v>
      </c>
    </row>
    <row r="25" spans="1:1">
      <c r="A25" s="30" t="s">
        <v>2607</v>
      </c>
    </row>
    <row r="26" spans="1:1">
      <c r="A26" s="30"/>
    </row>
    <row r="27" spans="1:1">
      <c r="A27" s="30" t="s">
        <v>65</v>
      </c>
    </row>
    <row r="28" spans="1:1">
      <c r="A28" s="30" t="s">
        <v>326</v>
      </c>
    </row>
    <row r="29" spans="1:1">
      <c r="A29" s="30" t="s">
        <v>2608</v>
      </c>
    </row>
    <row r="30" spans="1:1">
      <c r="A30" s="30"/>
    </row>
    <row r="31" spans="1:1">
      <c r="A31" s="30" t="s">
        <v>65</v>
      </c>
    </row>
    <row r="32" spans="1:1">
      <c r="A32" s="30" t="s">
        <v>65</v>
      </c>
    </row>
  </sheetData>
  <pageMargins left="0.7" right="0.7" top="0.75" bottom="0.75" header="0.3" footer="0.3"/>
  <pageSetup scale="72"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2:Q720"/>
  <sheetViews>
    <sheetView topLeftCell="A699" zoomScale="90" zoomScaleNormal="90" workbookViewId="0">
      <selection activeCell="H12" sqref="H12"/>
    </sheetView>
  </sheetViews>
  <sheetFormatPr defaultRowHeight="14.4"/>
  <cols>
    <col min="1" max="1" width="12.33203125" bestFit="1" customWidth="1"/>
    <col min="2" max="2" width="19" bestFit="1" customWidth="1"/>
    <col min="3" max="3" width="5.33203125" hidden="1" customWidth="1"/>
    <col min="4" max="4" width="17.44140625" hidden="1" customWidth="1"/>
    <col min="5" max="5" width="22.44140625" bestFit="1" customWidth="1"/>
    <col min="6" max="6" width="10" bestFit="1" customWidth="1"/>
    <col min="7" max="7" width="12" bestFit="1" customWidth="1"/>
    <col min="8" max="8" width="19.33203125" bestFit="1" customWidth="1"/>
    <col min="9" max="9" width="5" customWidth="1"/>
    <col min="10" max="10" width="18.33203125" bestFit="1" customWidth="1"/>
    <col min="11" max="11" width="17.33203125" bestFit="1" customWidth="1"/>
    <col min="12" max="12" width="5" customWidth="1"/>
    <col min="13" max="13" width="17.33203125" bestFit="1" customWidth="1"/>
    <col min="14" max="15" width="4.5546875" customWidth="1"/>
    <col min="16" max="16" width="20.33203125" bestFit="1" customWidth="1"/>
    <col min="17" max="17" width="8.88671875" customWidth="1"/>
  </cols>
  <sheetData>
    <row r="2" spans="1:17">
      <c r="A2" t="s">
        <v>2239</v>
      </c>
      <c r="B2" t="s">
        <v>333</v>
      </c>
      <c r="D2" t="s">
        <v>334</v>
      </c>
      <c r="E2" t="s">
        <v>335</v>
      </c>
      <c r="G2" t="s">
        <v>336</v>
      </c>
      <c r="H2" t="s">
        <v>2240</v>
      </c>
      <c r="I2" t="s">
        <v>338</v>
      </c>
      <c r="J2" s="13">
        <v>43276</v>
      </c>
      <c r="K2" t="s">
        <v>339</v>
      </c>
    </row>
    <row r="3" spans="1:17">
      <c r="G3" t="s">
        <v>340</v>
      </c>
      <c r="H3" t="s">
        <v>341</v>
      </c>
      <c r="K3" t="s">
        <v>342</v>
      </c>
      <c r="L3" t="s">
        <v>343</v>
      </c>
      <c r="P3" t="s">
        <v>344</v>
      </c>
    </row>
    <row r="4" spans="1:17">
      <c r="E4" t="s">
        <v>345</v>
      </c>
      <c r="F4" t="s">
        <v>346</v>
      </c>
      <c r="G4" t="s">
        <v>347</v>
      </c>
      <c r="H4" t="s">
        <v>348</v>
      </c>
      <c r="I4" t="s">
        <v>349</v>
      </c>
      <c r="J4" t="s">
        <v>350</v>
      </c>
      <c r="K4" t="s">
        <v>351</v>
      </c>
      <c r="L4" t="s">
        <v>349</v>
      </c>
      <c r="M4" t="s">
        <v>351</v>
      </c>
      <c r="N4" t="s">
        <v>352</v>
      </c>
      <c r="O4" t="s">
        <v>353</v>
      </c>
      <c r="P4" t="s">
        <v>354</v>
      </c>
    </row>
    <row r="5" spans="1:17">
      <c r="E5" t="s">
        <v>355</v>
      </c>
      <c r="F5" t="s">
        <v>356</v>
      </c>
      <c r="G5" t="s">
        <v>357</v>
      </c>
      <c r="H5" t="s">
        <v>358</v>
      </c>
      <c r="J5" t="s">
        <v>359</v>
      </c>
      <c r="K5" t="s">
        <v>360</v>
      </c>
      <c r="M5" t="s">
        <v>361</v>
      </c>
      <c r="N5" t="s">
        <v>362</v>
      </c>
      <c r="O5" t="s">
        <v>362</v>
      </c>
      <c r="P5" t="s">
        <v>363</v>
      </c>
      <c r="Q5" t="s">
        <v>364</v>
      </c>
    </row>
    <row r="6" spans="1:17">
      <c r="A6" t="s">
        <v>365</v>
      </c>
      <c r="C6" t="s">
        <v>366</v>
      </c>
      <c r="D6" t="s">
        <v>367</v>
      </c>
      <c r="E6" t="s">
        <v>368</v>
      </c>
      <c r="F6" t="s">
        <v>369</v>
      </c>
      <c r="G6" t="s">
        <v>370</v>
      </c>
      <c r="H6" t="s">
        <v>368</v>
      </c>
      <c r="J6" t="s">
        <v>368</v>
      </c>
      <c r="K6" t="s">
        <v>368</v>
      </c>
      <c r="M6" t="s">
        <v>368</v>
      </c>
    </row>
    <row r="8" spans="1:17">
      <c r="A8" t="s">
        <v>371</v>
      </c>
      <c r="B8" t="s">
        <v>372</v>
      </c>
      <c r="C8" t="s">
        <v>373</v>
      </c>
      <c r="D8" t="s">
        <v>1682</v>
      </c>
      <c r="E8" t="s">
        <v>2241</v>
      </c>
      <c r="F8">
        <v>5</v>
      </c>
      <c r="G8">
        <v>826.7</v>
      </c>
      <c r="H8">
        <v>0</v>
      </c>
      <c r="J8">
        <v>0</v>
      </c>
      <c r="K8" t="s">
        <v>376</v>
      </c>
      <c r="M8" t="s">
        <v>376</v>
      </c>
      <c r="P8" t="s">
        <v>2242</v>
      </c>
      <c r="Q8">
        <v>0</v>
      </c>
    </row>
    <row r="10" spans="1:17">
      <c r="A10" t="s">
        <v>371</v>
      </c>
      <c r="B10" t="s">
        <v>372</v>
      </c>
      <c r="C10" t="s">
        <v>373</v>
      </c>
      <c r="D10" t="s">
        <v>374</v>
      </c>
      <c r="E10" t="s">
        <v>2243</v>
      </c>
      <c r="F10">
        <v>0</v>
      </c>
      <c r="G10">
        <v>0</v>
      </c>
      <c r="H10">
        <v>0</v>
      </c>
      <c r="J10">
        <v>0</v>
      </c>
      <c r="K10" t="s">
        <v>376</v>
      </c>
      <c r="M10" t="s">
        <v>376</v>
      </c>
      <c r="P10" t="s">
        <v>2243</v>
      </c>
      <c r="Q10" t="s">
        <v>377</v>
      </c>
    </row>
    <row r="12" spans="1:17">
      <c r="A12" t="s">
        <v>371</v>
      </c>
      <c r="B12" t="s">
        <v>372</v>
      </c>
      <c r="C12" t="s">
        <v>373</v>
      </c>
      <c r="D12" t="s">
        <v>378</v>
      </c>
      <c r="E12" t="s">
        <v>1830</v>
      </c>
      <c r="F12">
        <v>8</v>
      </c>
      <c r="G12">
        <v>794.08</v>
      </c>
      <c r="H12">
        <v>0</v>
      </c>
      <c r="J12">
        <v>0</v>
      </c>
      <c r="K12" t="s">
        <v>376</v>
      </c>
      <c r="M12" t="s">
        <v>376</v>
      </c>
      <c r="P12" t="s">
        <v>1831</v>
      </c>
      <c r="Q12" t="s">
        <v>377</v>
      </c>
    </row>
    <row r="14" spans="1:17">
      <c r="A14" t="s">
        <v>371</v>
      </c>
      <c r="B14" t="s">
        <v>372</v>
      </c>
      <c r="C14" t="s">
        <v>373</v>
      </c>
      <c r="D14" t="s">
        <v>383</v>
      </c>
      <c r="E14" t="s">
        <v>1800</v>
      </c>
      <c r="F14">
        <v>8</v>
      </c>
      <c r="G14">
        <v>794.08</v>
      </c>
      <c r="H14">
        <v>0</v>
      </c>
      <c r="J14">
        <v>0</v>
      </c>
      <c r="K14" t="s">
        <v>376</v>
      </c>
      <c r="M14" t="s">
        <v>376</v>
      </c>
      <c r="P14" t="s">
        <v>1801</v>
      </c>
      <c r="Q14" t="s">
        <v>377</v>
      </c>
    </row>
    <row r="16" spans="1:17">
      <c r="A16" t="s">
        <v>385</v>
      </c>
      <c r="B16" t="s">
        <v>386</v>
      </c>
      <c r="C16" t="s">
        <v>387</v>
      </c>
      <c r="D16" t="s">
        <v>388</v>
      </c>
      <c r="E16" t="s">
        <v>389</v>
      </c>
      <c r="F16" t="s">
        <v>385</v>
      </c>
      <c r="G16" t="s">
        <v>390</v>
      </c>
      <c r="H16" t="s">
        <v>391</v>
      </c>
      <c r="I16" t="s">
        <v>392</v>
      </c>
      <c r="J16" t="s">
        <v>393</v>
      </c>
      <c r="K16" t="s">
        <v>394</v>
      </c>
      <c r="L16" t="s">
        <v>392</v>
      </c>
      <c r="M16" t="s">
        <v>386</v>
      </c>
      <c r="N16" t="s">
        <v>395</v>
      </c>
      <c r="O16" t="s">
        <v>395</v>
      </c>
      <c r="P16" t="s">
        <v>394</v>
      </c>
      <c r="Q16" t="s">
        <v>396</v>
      </c>
    </row>
    <row r="17" spans="1:17">
      <c r="A17" t="s">
        <v>371</v>
      </c>
      <c r="B17" t="s">
        <v>372</v>
      </c>
      <c r="E17" t="s">
        <v>2244</v>
      </c>
      <c r="F17">
        <v>21</v>
      </c>
      <c r="G17">
        <v>2414.86</v>
      </c>
      <c r="H17">
        <v>0</v>
      </c>
      <c r="J17">
        <v>0</v>
      </c>
      <c r="K17" t="s">
        <v>376</v>
      </c>
      <c r="M17" t="s">
        <v>376</v>
      </c>
      <c r="P17" t="s">
        <v>2245</v>
      </c>
    </row>
    <row r="19" spans="1:17">
      <c r="A19" t="s">
        <v>385</v>
      </c>
      <c r="B19" t="s">
        <v>386</v>
      </c>
      <c r="C19" t="s">
        <v>387</v>
      </c>
      <c r="D19" t="s">
        <v>388</v>
      </c>
      <c r="E19" t="s">
        <v>389</v>
      </c>
      <c r="F19" t="s">
        <v>385</v>
      </c>
      <c r="G19" t="s">
        <v>390</v>
      </c>
      <c r="H19" t="s">
        <v>391</v>
      </c>
      <c r="I19" t="s">
        <v>392</v>
      </c>
      <c r="J19" t="s">
        <v>393</v>
      </c>
      <c r="K19" t="s">
        <v>394</v>
      </c>
      <c r="L19" t="s">
        <v>392</v>
      </c>
      <c r="M19" t="s">
        <v>386</v>
      </c>
      <c r="N19" t="s">
        <v>395</v>
      </c>
      <c r="O19" t="s">
        <v>395</v>
      </c>
      <c r="P19" t="s">
        <v>394</v>
      </c>
      <c r="Q19" t="s">
        <v>396</v>
      </c>
    </row>
    <row r="20" spans="1:17">
      <c r="A20" t="s">
        <v>371</v>
      </c>
      <c r="B20" t="s">
        <v>399</v>
      </c>
      <c r="C20" t="s">
        <v>373</v>
      </c>
      <c r="D20" t="s">
        <v>400</v>
      </c>
      <c r="E20" t="s">
        <v>919</v>
      </c>
      <c r="F20">
        <v>0</v>
      </c>
      <c r="G20">
        <v>0</v>
      </c>
      <c r="H20">
        <v>0</v>
      </c>
      <c r="J20">
        <v>0</v>
      </c>
      <c r="K20" t="s">
        <v>376</v>
      </c>
      <c r="M20" t="s">
        <v>376</v>
      </c>
      <c r="P20" t="s">
        <v>919</v>
      </c>
      <c r="Q20" t="s">
        <v>377</v>
      </c>
    </row>
    <row r="22" spans="1:17">
      <c r="A22" t="s">
        <v>371</v>
      </c>
      <c r="B22" t="s">
        <v>399</v>
      </c>
      <c r="C22" t="s">
        <v>373</v>
      </c>
      <c r="D22" t="s">
        <v>1690</v>
      </c>
      <c r="E22" t="s">
        <v>2246</v>
      </c>
      <c r="F22">
        <v>0</v>
      </c>
      <c r="G22">
        <v>0</v>
      </c>
      <c r="H22">
        <v>0</v>
      </c>
      <c r="J22">
        <v>0</v>
      </c>
      <c r="K22" t="s">
        <v>376</v>
      </c>
      <c r="M22" t="s">
        <v>376</v>
      </c>
      <c r="P22" t="s">
        <v>2246</v>
      </c>
      <c r="Q22">
        <v>0</v>
      </c>
    </row>
    <row r="24" spans="1:17">
      <c r="A24" t="s">
        <v>371</v>
      </c>
      <c r="B24" t="s">
        <v>399</v>
      </c>
      <c r="C24" t="s">
        <v>373</v>
      </c>
      <c r="D24" t="s">
        <v>2247</v>
      </c>
      <c r="E24" t="s">
        <v>2248</v>
      </c>
      <c r="F24">
        <v>5</v>
      </c>
      <c r="G24">
        <v>659.6</v>
      </c>
      <c r="H24">
        <v>0</v>
      </c>
      <c r="J24">
        <v>0</v>
      </c>
      <c r="K24" t="s">
        <v>376</v>
      </c>
      <c r="M24" t="s">
        <v>376</v>
      </c>
      <c r="P24" t="s">
        <v>2249</v>
      </c>
      <c r="Q24" t="s">
        <v>377</v>
      </c>
    </row>
    <row r="26" spans="1:17">
      <c r="A26" t="s">
        <v>371</v>
      </c>
      <c r="B26" t="s">
        <v>399</v>
      </c>
      <c r="C26" t="s">
        <v>373</v>
      </c>
      <c r="D26" t="s">
        <v>1693</v>
      </c>
      <c r="E26" t="s">
        <v>2250</v>
      </c>
      <c r="F26">
        <v>5</v>
      </c>
      <c r="G26">
        <v>681.6</v>
      </c>
      <c r="H26">
        <v>0</v>
      </c>
      <c r="J26">
        <v>0</v>
      </c>
      <c r="K26" t="s">
        <v>376</v>
      </c>
      <c r="M26" t="s">
        <v>376</v>
      </c>
      <c r="P26" t="s">
        <v>2251</v>
      </c>
      <c r="Q26">
        <v>0</v>
      </c>
    </row>
    <row r="28" spans="1:17">
      <c r="A28" t="s">
        <v>371</v>
      </c>
      <c r="B28" t="s">
        <v>399</v>
      </c>
      <c r="C28" t="s">
        <v>373</v>
      </c>
      <c r="D28" t="s">
        <v>404</v>
      </c>
      <c r="E28" t="s">
        <v>2252</v>
      </c>
      <c r="F28">
        <v>7</v>
      </c>
      <c r="G28">
        <v>860.16</v>
      </c>
      <c r="H28">
        <v>0</v>
      </c>
      <c r="J28">
        <v>0</v>
      </c>
      <c r="K28" t="s">
        <v>376</v>
      </c>
      <c r="M28" t="s">
        <v>376</v>
      </c>
      <c r="P28" t="s">
        <v>2253</v>
      </c>
      <c r="Q28" t="s">
        <v>377</v>
      </c>
    </row>
    <row r="30" spans="1:17">
      <c r="A30" t="s">
        <v>385</v>
      </c>
      <c r="B30" t="s">
        <v>386</v>
      </c>
      <c r="C30" t="s">
        <v>387</v>
      </c>
      <c r="D30" t="s">
        <v>388</v>
      </c>
      <c r="E30" t="s">
        <v>389</v>
      </c>
      <c r="F30" t="s">
        <v>385</v>
      </c>
      <c r="G30" t="s">
        <v>390</v>
      </c>
      <c r="H30" t="s">
        <v>391</v>
      </c>
      <c r="I30" t="s">
        <v>392</v>
      </c>
      <c r="J30" t="s">
        <v>393</v>
      </c>
      <c r="K30" t="s">
        <v>394</v>
      </c>
      <c r="L30" t="s">
        <v>392</v>
      </c>
      <c r="M30" t="s">
        <v>386</v>
      </c>
      <c r="N30" t="s">
        <v>395</v>
      </c>
      <c r="O30" t="s">
        <v>395</v>
      </c>
      <c r="P30" t="s">
        <v>394</v>
      </c>
      <c r="Q30" t="s">
        <v>396</v>
      </c>
    </row>
    <row r="31" spans="1:17">
      <c r="A31" t="s">
        <v>371</v>
      </c>
      <c r="B31" t="s">
        <v>399</v>
      </c>
      <c r="E31" t="s">
        <v>2254</v>
      </c>
      <c r="F31">
        <v>17</v>
      </c>
      <c r="G31">
        <v>2201.36</v>
      </c>
      <c r="H31">
        <v>0</v>
      </c>
      <c r="J31">
        <v>0</v>
      </c>
      <c r="K31" t="s">
        <v>376</v>
      </c>
      <c r="M31" t="s">
        <v>376</v>
      </c>
      <c r="P31" t="s">
        <v>2255</v>
      </c>
    </row>
    <row r="33" spans="1:17">
      <c r="A33" t="s">
        <v>385</v>
      </c>
      <c r="B33" t="s">
        <v>386</v>
      </c>
      <c r="C33" t="s">
        <v>387</v>
      </c>
      <c r="D33" t="s">
        <v>388</v>
      </c>
      <c r="E33" t="s">
        <v>389</v>
      </c>
      <c r="F33" t="s">
        <v>385</v>
      </c>
      <c r="G33" t="s">
        <v>390</v>
      </c>
      <c r="H33" t="s">
        <v>391</v>
      </c>
      <c r="I33" t="s">
        <v>392</v>
      </c>
      <c r="J33" t="s">
        <v>393</v>
      </c>
      <c r="K33" t="s">
        <v>394</v>
      </c>
      <c r="L33" t="s">
        <v>392</v>
      </c>
      <c r="M33" t="s">
        <v>386</v>
      </c>
      <c r="N33" t="s">
        <v>395</v>
      </c>
      <c r="O33" t="s">
        <v>395</v>
      </c>
      <c r="P33" t="s">
        <v>394</v>
      </c>
      <c r="Q33" t="s">
        <v>396</v>
      </c>
    </row>
    <row r="34" spans="1:17">
      <c r="A34" t="s">
        <v>423</v>
      </c>
      <c r="B34" t="s">
        <v>424</v>
      </c>
      <c r="C34" t="s">
        <v>373</v>
      </c>
      <c r="D34" t="s">
        <v>426</v>
      </c>
      <c r="E34" t="s">
        <v>2256</v>
      </c>
      <c r="F34">
        <v>29</v>
      </c>
      <c r="G34">
        <v>2705.12</v>
      </c>
      <c r="H34">
        <v>0</v>
      </c>
      <c r="J34">
        <v>0</v>
      </c>
      <c r="K34" t="s">
        <v>376</v>
      </c>
      <c r="M34" t="s">
        <v>376</v>
      </c>
      <c r="P34" t="s">
        <v>2257</v>
      </c>
      <c r="Q34" t="s">
        <v>377</v>
      </c>
    </row>
    <row r="36" spans="1:17">
      <c r="A36" t="s">
        <v>423</v>
      </c>
      <c r="B36" t="s">
        <v>424</v>
      </c>
      <c r="C36" t="s">
        <v>373</v>
      </c>
      <c r="D36" t="s">
        <v>429</v>
      </c>
      <c r="E36" t="s">
        <v>379</v>
      </c>
      <c r="F36">
        <v>15</v>
      </c>
      <c r="G36">
        <v>1488.9</v>
      </c>
      <c r="H36">
        <v>0</v>
      </c>
      <c r="J36">
        <v>0</v>
      </c>
      <c r="K36" t="s">
        <v>376</v>
      </c>
      <c r="M36" t="s">
        <v>376</v>
      </c>
      <c r="P36" t="s">
        <v>2258</v>
      </c>
    </row>
    <row r="38" spans="1:17">
      <c r="A38" t="s">
        <v>423</v>
      </c>
      <c r="B38" t="s">
        <v>424</v>
      </c>
      <c r="C38" t="s">
        <v>373</v>
      </c>
      <c r="D38" t="s">
        <v>432</v>
      </c>
      <c r="E38" t="s">
        <v>1830</v>
      </c>
      <c r="F38">
        <v>8</v>
      </c>
      <c r="G38">
        <v>794.08</v>
      </c>
      <c r="H38">
        <v>0</v>
      </c>
      <c r="J38">
        <v>0</v>
      </c>
      <c r="K38" t="s">
        <v>376</v>
      </c>
      <c r="M38" t="s">
        <v>376</v>
      </c>
      <c r="P38" t="s">
        <v>1831</v>
      </c>
      <c r="Q38" t="s">
        <v>377</v>
      </c>
    </row>
    <row r="40" spans="1:17">
      <c r="A40" t="s">
        <v>423</v>
      </c>
      <c r="B40" t="s">
        <v>424</v>
      </c>
      <c r="C40" t="s">
        <v>434</v>
      </c>
      <c r="D40" t="s">
        <v>435</v>
      </c>
      <c r="E40" t="s">
        <v>430</v>
      </c>
      <c r="F40">
        <v>0</v>
      </c>
      <c r="G40">
        <v>0</v>
      </c>
      <c r="H40">
        <v>0</v>
      </c>
      <c r="J40">
        <v>0</v>
      </c>
      <c r="K40" t="s">
        <v>376</v>
      </c>
      <c r="M40" t="s">
        <v>376</v>
      </c>
      <c r="P40" t="s">
        <v>430</v>
      </c>
      <c r="Q40" t="s">
        <v>377</v>
      </c>
    </row>
    <row r="42" spans="1:17">
      <c r="A42" t="s">
        <v>423</v>
      </c>
      <c r="B42" t="s">
        <v>424</v>
      </c>
      <c r="C42" t="s">
        <v>373</v>
      </c>
      <c r="D42" t="s">
        <v>439</v>
      </c>
      <c r="E42" t="s">
        <v>440</v>
      </c>
      <c r="F42">
        <v>8</v>
      </c>
      <c r="G42">
        <v>775.36</v>
      </c>
      <c r="H42">
        <v>0</v>
      </c>
      <c r="J42">
        <v>0</v>
      </c>
      <c r="K42" t="s">
        <v>376</v>
      </c>
      <c r="M42" t="s">
        <v>376</v>
      </c>
      <c r="P42" t="s">
        <v>441</v>
      </c>
      <c r="Q42" t="s">
        <v>377</v>
      </c>
    </row>
    <row r="44" spans="1:17">
      <c r="A44" t="s">
        <v>423</v>
      </c>
      <c r="B44" t="s">
        <v>424</v>
      </c>
      <c r="C44" t="s">
        <v>373</v>
      </c>
      <c r="D44" t="s">
        <v>442</v>
      </c>
      <c r="E44" t="s">
        <v>2259</v>
      </c>
      <c r="F44">
        <v>5</v>
      </c>
      <c r="G44">
        <v>484.6</v>
      </c>
      <c r="H44">
        <v>0</v>
      </c>
      <c r="J44">
        <v>0</v>
      </c>
      <c r="K44" t="s">
        <v>376</v>
      </c>
      <c r="M44" t="s">
        <v>376</v>
      </c>
      <c r="P44" t="s">
        <v>2260</v>
      </c>
      <c r="Q44" t="s">
        <v>377</v>
      </c>
    </row>
    <row r="46" spans="1:17">
      <c r="A46" t="s">
        <v>423</v>
      </c>
      <c r="B46" t="s">
        <v>424</v>
      </c>
      <c r="C46" t="s">
        <v>373</v>
      </c>
      <c r="D46" t="s">
        <v>404</v>
      </c>
      <c r="E46" t="s">
        <v>2261</v>
      </c>
      <c r="F46">
        <v>5</v>
      </c>
      <c r="G46">
        <v>798.72</v>
      </c>
      <c r="H46">
        <v>0</v>
      </c>
      <c r="J46">
        <v>0</v>
      </c>
      <c r="K46" t="s">
        <v>2262</v>
      </c>
      <c r="M46" t="s">
        <v>446</v>
      </c>
      <c r="P46" t="s">
        <v>2263</v>
      </c>
      <c r="Q46" t="s">
        <v>377</v>
      </c>
    </row>
    <row r="48" spans="1:17">
      <c r="A48" t="s">
        <v>423</v>
      </c>
      <c r="B48" t="s">
        <v>424</v>
      </c>
      <c r="C48" t="s">
        <v>373</v>
      </c>
      <c r="D48" t="s">
        <v>448</v>
      </c>
      <c r="E48" t="s">
        <v>2264</v>
      </c>
      <c r="F48">
        <v>15</v>
      </c>
      <c r="G48">
        <v>1453.8</v>
      </c>
      <c r="H48">
        <v>0</v>
      </c>
      <c r="J48">
        <v>0</v>
      </c>
      <c r="K48" t="s">
        <v>376</v>
      </c>
      <c r="M48" t="s">
        <v>376</v>
      </c>
      <c r="P48" t="s">
        <v>2265</v>
      </c>
      <c r="Q48" t="s">
        <v>377</v>
      </c>
    </row>
    <row r="50" spans="1:17">
      <c r="A50" t="s">
        <v>423</v>
      </c>
      <c r="B50" t="s">
        <v>424</v>
      </c>
      <c r="C50" t="s">
        <v>373</v>
      </c>
      <c r="D50" t="s">
        <v>451</v>
      </c>
      <c r="E50" t="s">
        <v>1921</v>
      </c>
      <c r="F50">
        <v>0</v>
      </c>
      <c r="G50">
        <v>0</v>
      </c>
      <c r="H50">
        <v>0</v>
      </c>
      <c r="J50">
        <v>0</v>
      </c>
      <c r="K50" t="s">
        <v>376</v>
      </c>
      <c r="M50" t="s">
        <v>376</v>
      </c>
      <c r="P50" t="s">
        <v>1921</v>
      </c>
    </row>
    <row r="52" spans="1:17">
      <c r="A52" t="s">
        <v>423</v>
      </c>
      <c r="B52" t="s">
        <v>424</v>
      </c>
      <c r="C52" t="s">
        <v>373</v>
      </c>
      <c r="D52" t="s">
        <v>453</v>
      </c>
      <c r="E52" t="s">
        <v>1921</v>
      </c>
      <c r="F52">
        <v>7</v>
      </c>
      <c r="G52">
        <v>574.70000000000005</v>
      </c>
      <c r="H52">
        <v>0</v>
      </c>
      <c r="J52">
        <v>0</v>
      </c>
      <c r="K52" t="s">
        <v>376</v>
      </c>
      <c r="M52" t="s">
        <v>376</v>
      </c>
      <c r="P52" t="s">
        <v>2266</v>
      </c>
    </row>
    <row r="54" spans="1:17">
      <c r="A54" t="s">
        <v>423</v>
      </c>
      <c r="B54" t="s">
        <v>424</v>
      </c>
      <c r="C54" t="s">
        <v>373</v>
      </c>
      <c r="D54" t="s">
        <v>454</v>
      </c>
      <c r="E54" t="s">
        <v>2267</v>
      </c>
      <c r="F54">
        <v>17</v>
      </c>
      <c r="G54">
        <v>1395.7</v>
      </c>
      <c r="H54">
        <v>0</v>
      </c>
      <c r="J54">
        <v>0</v>
      </c>
      <c r="K54" t="s">
        <v>376</v>
      </c>
      <c r="M54" t="s">
        <v>376</v>
      </c>
      <c r="P54" t="s">
        <v>2268</v>
      </c>
      <c r="Q54" t="s">
        <v>377</v>
      </c>
    </row>
    <row r="56" spans="1:17">
      <c r="A56" t="s">
        <v>423</v>
      </c>
      <c r="B56" t="s">
        <v>424</v>
      </c>
      <c r="C56" t="s">
        <v>373</v>
      </c>
      <c r="D56" t="s">
        <v>458</v>
      </c>
      <c r="E56" t="s">
        <v>459</v>
      </c>
      <c r="F56">
        <v>0</v>
      </c>
      <c r="G56">
        <v>0</v>
      </c>
      <c r="H56">
        <v>0</v>
      </c>
      <c r="J56">
        <v>0</v>
      </c>
      <c r="K56" t="s">
        <v>376</v>
      </c>
      <c r="M56" t="s">
        <v>376</v>
      </c>
      <c r="P56" t="s">
        <v>459</v>
      </c>
      <c r="Q56" t="s">
        <v>377</v>
      </c>
    </row>
    <row r="58" spans="1:17">
      <c r="A58" t="s">
        <v>423</v>
      </c>
      <c r="B58" t="s">
        <v>424</v>
      </c>
      <c r="C58" t="s">
        <v>373</v>
      </c>
      <c r="D58" t="s">
        <v>461</v>
      </c>
      <c r="E58" t="s">
        <v>2269</v>
      </c>
      <c r="F58">
        <v>14</v>
      </c>
      <c r="G58">
        <v>1149.4000000000001</v>
      </c>
      <c r="H58">
        <v>0</v>
      </c>
      <c r="J58">
        <v>0</v>
      </c>
      <c r="K58" t="s">
        <v>376</v>
      </c>
      <c r="M58" t="s">
        <v>376</v>
      </c>
      <c r="P58" t="s">
        <v>2270</v>
      </c>
      <c r="Q58" t="s">
        <v>377</v>
      </c>
    </row>
    <row r="60" spans="1:17">
      <c r="A60" t="s">
        <v>423</v>
      </c>
      <c r="B60" t="s">
        <v>424</v>
      </c>
      <c r="C60" t="s">
        <v>373</v>
      </c>
      <c r="D60" t="s">
        <v>463</v>
      </c>
      <c r="E60" t="s">
        <v>2271</v>
      </c>
      <c r="F60">
        <v>5</v>
      </c>
      <c r="G60">
        <v>410.5</v>
      </c>
      <c r="H60">
        <v>0</v>
      </c>
      <c r="J60">
        <v>0</v>
      </c>
      <c r="K60" t="s">
        <v>376</v>
      </c>
      <c r="M60" t="s">
        <v>376</v>
      </c>
      <c r="P60" t="s">
        <v>2272</v>
      </c>
    </row>
    <row r="62" spans="1:17">
      <c r="A62" t="s">
        <v>423</v>
      </c>
      <c r="B62" t="s">
        <v>424</v>
      </c>
      <c r="C62" t="s">
        <v>373</v>
      </c>
      <c r="D62" t="s">
        <v>466</v>
      </c>
      <c r="E62" t="s">
        <v>658</v>
      </c>
      <c r="F62">
        <v>15</v>
      </c>
      <c r="G62">
        <v>985.2</v>
      </c>
      <c r="H62">
        <v>0</v>
      </c>
      <c r="J62">
        <v>0</v>
      </c>
      <c r="K62" t="s">
        <v>376</v>
      </c>
      <c r="M62" t="s">
        <v>376</v>
      </c>
      <c r="P62" t="s">
        <v>2273</v>
      </c>
    </row>
    <row r="64" spans="1:17">
      <c r="A64" t="s">
        <v>423</v>
      </c>
      <c r="B64" t="s">
        <v>424</v>
      </c>
      <c r="C64" t="s">
        <v>373</v>
      </c>
      <c r="D64" t="s">
        <v>469</v>
      </c>
      <c r="E64" t="s">
        <v>1921</v>
      </c>
      <c r="F64">
        <v>0</v>
      </c>
      <c r="G64">
        <v>0</v>
      </c>
      <c r="H64">
        <v>0</v>
      </c>
      <c r="J64">
        <v>0</v>
      </c>
      <c r="K64" t="s">
        <v>376</v>
      </c>
      <c r="M64" t="s">
        <v>376</v>
      </c>
      <c r="P64" t="s">
        <v>1921</v>
      </c>
      <c r="Q64" t="s">
        <v>377</v>
      </c>
    </row>
    <row r="66" spans="1:17">
      <c r="A66" t="s">
        <v>423</v>
      </c>
      <c r="B66" t="s">
        <v>424</v>
      </c>
      <c r="C66" t="s">
        <v>373</v>
      </c>
      <c r="D66" t="s">
        <v>470</v>
      </c>
      <c r="E66" t="s">
        <v>1722</v>
      </c>
      <c r="F66">
        <v>0</v>
      </c>
      <c r="G66">
        <v>0</v>
      </c>
      <c r="H66">
        <v>0</v>
      </c>
      <c r="J66">
        <v>0</v>
      </c>
      <c r="K66" t="s">
        <v>376</v>
      </c>
      <c r="M66" t="s">
        <v>376</v>
      </c>
      <c r="P66" t="s">
        <v>1722</v>
      </c>
    </row>
    <row r="68" spans="1:17">
      <c r="A68" t="s">
        <v>2239</v>
      </c>
      <c r="B68" t="s">
        <v>333</v>
      </c>
      <c r="D68" t="s">
        <v>334</v>
      </c>
      <c r="E68" t="s">
        <v>335</v>
      </c>
      <c r="G68" t="s">
        <v>336</v>
      </c>
      <c r="H68" t="s">
        <v>2240</v>
      </c>
      <c r="I68" t="s">
        <v>338</v>
      </c>
      <c r="J68" s="13">
        <v>43276</v>
      </c>
      <c r="K68" t="s">
        <v>457</v>
      </c>
    </row>
    <row r="69" spans="1:17">
      <c r="G69" t="s">
        <v>340</v>
      </c>
      <c r="H69" t="s">
        <v>341</v>
      </c>
      <c r="K69" t="s">
        <v>342</v>
      </c>
      <c r="L69" t="s">
        <v>343</v>
      </c>
      <c r="P69" t="s">
        <v>344</v>
      </c>
    </row>
    <row r="70" spans="1:17">
      <c r="E70" t="s">
        <v>345</v>
      </c>
      <c r="F70" t="s">
        <v>346</v>
      </c>
      <c r="G70" t="s">
        <v>347</v>
      </c>
      <c r="H70" t="s">
        <v>348</v>
      </c>
      <c r="I70" t="s">
        <v>349</v>
      </c>
      <c r="J70" t="s">
        <v>350</v>
      </c>
      <c r="K70" t="s">
        <v>351</v>
      </c>
      <c r="L70" t="s">
        <v>349</v>
      </c>
      <c r="M70" t="s">
        <v>351</v>
      </c>
      <c r="N70" t="s">
        <v>352</v>
      </c>
      <c r="O70" t="s">
        <v>353</v>
      </c>
      <c r="P70" t="s">
        <v>354</v>
      </c>
    </row>
    <row r="71" spans="1:17">
      <c r="E71" t="s">
        <v>355</v>
      </c>
      <c r="F71" t="s">
        <v>356</v>
      </c>
      <c r="G71" t="s">
        <v>357</v>
      </c>
      <c r="H71" t="s">
        <v>358</v>
      </c>
      <c r="J71" t="s">
        <v>359</v>
      </c>
      <c r="K71" t="s">
        <v>360</v>
      </c>
      <c r="M71" t="s">
        <v>361</v>
      </c>
      <c r="N71" t="s">
        <v>362</v>
      </c>
      <c r="O71" t="s">
        <v>362</v>
      </c>
      <c r="P71" t="s">
        <v>363</v>
      </c>
      <c r="Q71" t="s">
        <v>364</v>
      </c>
    </row>
    <row r="72" spans="1:17">
      <c r="A72" t="s">
        <v>365</v>
      </c>
      <c r="C72" t="s">
        <v>366</v>
      </c>
      <c r="D72" t="s">
        <v>367</v>
      </c>
      <c r="E72" t="s">
        <v>368</v>
      </c>
      <c r="F72" t="s">
        <v>369</v>
      </c>
      <c r="G72" t="s">
        <v>370</v>
      </c>
      <c r="H72" t="s">
        <v>368</v>
      </c>
      <c r="J72" t="s">
        <v>368</v>
      </c>
      <c r="K72" t="s">
        <v>368</v>
      </c>
      <c r="M72" t="s">
        <v>368</v>
      </c>
    </row>
    <row r="75" spans="1:17">
      <c r="A75" t="s">
        <v>385</v>
      </c>
      <c r="B75" t="s">
        <v>386</v>
      </c>
      <c r="C75" t="s">
        <v>387</v>
      </c>
      <c r="D75" t="s">
        <v>388</v>
      </c>
      <c r="E75" t="s">
        <v>389</v>
      </c>
      <c r="F75" t="s">
        <v>385</v>
      </c>
      <c r="G75" t="s">
        <v>390</v>
      </c>
      <c r="H75" t="s">
        <v>391</v>
      </c>
      <c r="I75" t="s">
        <v>392</v>
      </c>
      <c r="J75" t="s">
        <v>393</v>
      </c>
      <c r="K75" t="s">
        <v>394</v>
      </c>
      <c r="L75" t="s">
        <v>392</v>
      </c>
      <c r="M75" t="s">
        <v>386</v>
      </c>
      <c r="N75" t="s">
        <v>395</v>
      </c>
      <c r="O75" t="s">
        <v>395</v>
      </c>
      <c r="P75" t="s">
        <v>394</v>
      </c>
      <c r="Q75" t="s">
        <v>396</v>
      </c>
    </row>
    <row r="76" spans="1:17">
      <c r="A76" t="s">
        <v>423</v>
      </c>
      <c r="B76" t="s">
        <v>424</v>
      </c>
      <c r="E76" t="s">
        <v>2274</v>
      </c>
      <c r="F76">
        <v>143</v>
      </c>
      <c r="G76">
        <v>13016.08</v>
      </c>
      <c r="H76">
        <v>0</v>
      </c>
      <c r="J76">
        <v>0</v>
      </c>
      <c r="K76" t="s">
        <v>2262</v>
      </c>
      <c r="M76" t="s">
        <v>446</v>
      </c>
      <c r="P76" t="s">
        <v>2275</v>
      </c>
    </row>
    <row r="78" spans="1:17">
      <c r="A78" t="s">
        <v>385</v>
      </c>
      <c r="B78" t="s">
        <v>386</v>
      </c>
      <c r="C78" t="s">
        <v>387</v>
      </c>
      <c r="D78" t="s">
        <v>388</v>
      </c>
      <c r="E78" t="s">
        <v>389</v>
      </c>
      <c r="F78" t="s">
        <v>385</v>
      </c>
      <c r="G78" t="s">
        <v>390</v>
      </c>
      <c r="H78" t="s">
        <v>391</v>
      </c>
      <c r="I78" t="s">
        <v>392</v>
      </c>
      <c r="J78" t="s">
        <v>393</v>
      </c>
      <c r="K78" t="s">
        <v>394</v>
      </c>
      <c r="L78" t="s">
        <v>392</v>
      </c>
      <c r="M78" t="s">
        <v>386</v>
      </c>
      <c r="N78" t="s">
        <v>395</v>
      </c>
      <c r="O78" t="s">
        <v>395</v>
      </c>
      <c r="P78" t="s">
        <v>394</v>
      </c>
      <c r="Q78" t="s">
        <v>396</v>
      </c>
    </row>
    <row r="79" spans="1:17">
      <c r="A79" t="s">
        <v>474</v>
      </c>
      <c r="B79" t="s">
        <v>475</v>
      </c>
      <c r="C79" t="s">
        <v>373</v>
      </c>
      <c r="D79" t="s">
        <v>476</v>
      </c>
      <c r="E79" t="s">
        <v>379</v>
      </c>
      <c r="F79">
        <v>21</v>
      </c>
      <c r="G79">
        <v>2084.46</v>
      </c>
      <c r="H79">
        <v>0</v>
      </c>
      <c r="J79">
        <v>0</v>
      </c>
      <c r="K79" t="s">
        <v>376</v>
      </c>
      <c r="M79" t="s">
        <v>376</v>
      </c>
      <c r="P79" t="s">
        <v>2276</v>
      </c>
      <c r="Q79" t="s">
        <v>377</v>
      </c>
    </row>
    <row r="81" spans="1:17">
      <c r="A81" t="s">
        <v>474</v>
      </c>
      <c r="B81" t="s">
        <v>475</v>
      </c>
      <c r="C81" t="s">
        <v>373</v>
      </c>
      <c r="D81" t="s">
        <v>482</v>
      </c>
      <c r="E81" t="s">
        <v>459</v>
      </c>
      <c r="F81">
        <v>0</v>
      </c>
      <c r="G81">
        <v>0</v>
      </c>
      <c r="H81">
        <v>0</v>
      </c>
      <c r="J81">
        <v>0</v>
      </c>
      <c r="K81" t="s">
        <v>376</v>
      </c>
      <c r="M81" t="s">
        <v>376</v>
      </c>
      <c r="P81" t="s">
        <v>459</v>
      </c>
      <c r="Q81" t="s">
        <v>377</v>
      </c>
    </row>
    <row r="83" spans="1:17">
      <c r="A83" t="s">
        <v>474</v>
      </c>
      <c r="B83" t="s">
        <v>475</v>
      </c>
      <c r="C83" t="s">
        <v>373</v>
      </c>
      <c r="D83" t="s">
        <v>485</v>
      </c>
      <c r="E83" t="s">
        <v>2277</v>
      </c>
      <c r="F83">
        <v>0</v>
      </c>
      <c r="G83">
        <v>0</v>
      </c>
      <c r="H83">
        <v>0</v>
      </c>
      <c r="J83">
        <v>0</v>
      </c>
      <c r="K83" t="s">
        <v>376</v>
      </c>
      <c r="M83" t="s">
        <v>376</v>
      </c>
      <c r="P83" t="s">
        <v>2277</v>
      </c>
      <c r="Q83" t="s">
        <v>377</v>
      </c>
    </row>
    <row r="85" spans="1:17">
      <c r="A85" t="s">
        <v>474</v>
      </c>
      <c r="B85" t="s">
        <v>475</v>
      </c>
      <c r="C85" t="s">
        <v>373</v>
      </c>
      <c r="D85" t="s">
        <v>488</v>
      </c>
      <c r="E85" t="s">
        <v>2278</v>
      </c>
      <c r="F85">
        <v>23</v>
      </c>
      <c r="G85">
        <v>2351.7800000000002</v>
      </c>
      <c r="H85">
        <v>0</v>
      </c>
      <c r="J85">
        <v>0</v>
      </c>
      <c r="K85" t="s">
        <v>376</v>
      </c>
      <c r="M85" t="s">
        <v>376</v>
      </c>
      <c r="P85" t="s">
        <v>2279</v>
      </c>
      <c r="Q85" t="s">
        <v>377</v>
      </c>
    </row>
    <row r="87" spans="1:17">
      <c r="A87" t="s">
        <v>385</v>
      </c>
      <c r="B87" t="s">
        <v>386</v>
      </c>
      <c r="C87" t="s">
        <v>387</v>
      </c>
      <c r="D87" t="s">
        <v>388</v>
      </c>
      <c r="E87" t="s">
        <v>389</v>
      </c>
      <c r="F87" t="s">
        <v>385</v>
      </c>
      <c r="G87" t="s">
        <v>390</v>
      </c>
      <c r="H87" t="s">
        <v>391</v>
      </c>
      <c r="I87" t="s">
        <v>392</v>
      </c>
      <c r="J87" t="s">
        <v>393</v>
      </c>
      <c r="K87" t="s">
        <v>394</v>
      </c>
      <c r="L87" t="s">
        <v>392</v>
      </c>
      <c r="M87" t="s">
        <v>386</v>
      </c>
      <c r="N87" t="s">
        <v>395</v>
      </c>
      <c r="O87" t="s">
        <v>395</v>
      </c>
      <c r="P87" t="s">
        <v>394</v>
      </c>
      <c r="Q87" t="s">
        <v>396</v>
      </c>
    </row>
    <row r="88" spans="1:17">
      <c r="A88" t="s">
        <v>474</v>
      </c>
      <c r="B88" t="s">
        <v>475</v>
      </c>
      <c r="E88" t="s">
        <v>2280</v>
      </c>
      <c r="F88">
        <v>44</v>
      </c>
      <c r="G88">
        <v>4436.24</v>
      </c>
      <c r="H88">
        <v>0</v>
      </c>
      <c r="J88">
        <v>0</v>
      </c>
      <c r="K88" t="s">
        <v>376</v>
      </c>
      <c r="M88" t="s">
        <v>376</v>
      </c>
      <c r="P88" t="s">
        <v>2281</v>
      </c>
    </row>
    <row r="90" spans="1:17">
      <c r="A90" t="s">
        <v>385</v>
      </c>
      <c r="B90" t="s">
        <v>386</v>
      </c>
      <c r="C90" t="s">
        <v>387</v>
      </c>
      <c r="D90" t="s">
        <v>388</v>
      </c>
      <c r="E90" t="s">
        <v>389</v>
      </c>
      <c r="F90" t="s">
        <v>385</v>
      </c>
      <c r="G90" t="s">
        <v>390</v>
      </c>
      <c r="H90" t="s">
        <v>391</v>
      </c>
      <c r="I90" t="s">
        <v>392</v>
      </c>
      <c r="J90" t="s">
        <v>393</v>
      </c>
      <c r="K90" t="s">
        <v>394</v>
      </c>
      <c r="L90" t="s">
        <v>392</v>
      </c>
      <c r="M90" t="s">
        <v>386</v>
      </c>
      <c r="N90" t="s">
        <v>395</v>
      </c>
      <c r="O90" t="s">
        <v>395</v>
      </c>
      <c r="P90" t="s">
        <v>394</v>
      </c>
      <c r="Q90" t="s">
        <v>396</v>
      </c>
    </row>
    <row r="91" spans="1:17">
      <c r="A91" t="s">
        <v>493</v>
      </c>
      <c r="B91" t="s">
        <v>494</v>
      </c>
      <c r="C91" t="s">
        <v>373</v>
      </c>
      <c r="D91" t="s">
        <v>495</v>
      </c>
      <c r="E91" t="s">
        <v>2282</v>
      </c>
      <c r="F91">
        <v>6</v>
      </c>
      <c r="G91">
        <v>624.48</v>
      </c>
      <c r="H91">
        <v>0</v>
      </c>
      <c r="J91">
        <v>0</v>
      </c>
      <c r="K91" t="s">
        <v>376</v>
      </c>
      <c r="M91" t="s">
        <v>376</v>
      </c>
      <c r="P91" t="s">
        <v>2283</v>
      </c>
      <c r="Q91" t="s">
        <v>377</v>
      </c>
    </row>
    <row r="93" spans="1:17">
      <c r="A93" t="s">
        <v>493</v>
      </c>
      <c r="B93" t="s">
        <v>494</v>
      </c>
      <c r="C93" t="s">
        <v>373</v>
      </c>
      <c r="D93" t="s">
        <v>498</v>
      </c>
      <c r="E93" t="s">
        <v>2284</v>
      </c>
      <c r="F93">
        <v>6</v>
      </c>
      <c r="G93">
        <v>595.55999999999995</v>
      </c>
      <c r="H93">
        <v>0</v>
      </c>
      <c r="J93">
        <v>0</v>
      </c>
      <c r="K93" t="s">
        <v>376</v>
      </c>
      <c r="M93" t="s">
        <v>376</v>
      </c>
      <c r="P93" t="s">
        <v>2285</v>
      </c>
      <c r="Q93">
        <v>0</v>
      </c>
    </row>
    <row r="95" spans="1:17">
      <c r="A95" t="s">
        <v>493</v>
      </c>
      <c r="B95" t="s">
        <v>494</v>
      </c>
      <c r="C95" t="s">
        <v>373</v>
      </c>
      <c r="D95" t="s">
        <v>500</v>
      </c>
      <c r="E95" t="s">
        <v>376</v>
      </c>
      <c r="F95">
        <v>0</v>
      </c>
      <c r="G95">
        <v>0</v>
      </c>
      <c r="H95">
        <v>0</v>
      </c>
      <c r="J95">
        <v>0</v>
      </c>
      <c r="K95" t="s">
        <v>1752</v>
      </c>
      <c r="M95" t="s">
        <v>502</v>
      </c>
      <c r="P95" t="s">
        <v>2286</v>
      </c>
      <c r="Q95" t="s">
        <v>377</v>
      </c>
    </row>
    <row r="97" spans="1:17">
      <c r="A97" t="s">
        <v>493</v>
      </c>
      <c r="B97" t="s">
        <v>494</v>
      </c>
      <c r="C97" t="s">
        <v>373</v>
      </c>
      <c r="D97" t="s">
        <v>504</v>
      </c>
      <c r="E97" t="s">
        <v>2287</v>
      </c>
      <c r="F97">
        <v>13</v>
      </c>
      <c r="G97">
        <v>1236</v>
      </c>
      <c r="H97">
        <v>0</v>
      </c>
      <c r="J97">
        <v>0</v>
      </c>
      <c r="K97" t="s">
        <v>376</v>
      </c>
      <c r="M97" t="s">
        <v>506</v>
      </c>
      <c r="P97" t="s">
        <v>2288</v>
      </c>
      <c r="Q97" t="s">
        <v>377</v>
      </c>
    </row>
    <row r="99" spans="1:17">
      <c r="A99" t="s">
        <v>493</v>
      </c>
      <c r="B99" t="s">
        <v>494</v>
      </c>
      <c r="C99" t="s">
        <v>373</v>
      </c>
      <c r="D99" t="s">
        <v>508</v>
      </c>
      <c r="E99" t="s">
        <v>509</v>
      </c>
      <c r="F99">
        <v>11</v>
      </c>
      <c r="G99">
        <v>1417.24</v>
      </c>
      <c r="H99">
        <v>0</v>
      </c>
      <c r="J99">
        <v>0</v>
      </c>
      <c r="K99" t="s">
        <v>534</v>
      </c>
      <c r="M99" t="s">
        <v>510</v>
      </c>
      <c r="P99" t="s">
        <v>2289</v>
      </c>
      <c r="Q99" t="s">
        <v>377</v>
      </c>
    </row>
    <row r="101" spans="1:17">
      <c r="A101" t="s">
        <v>493</v>
      </c>
      <c r="B101" t="s">
        <v>494</v>
      </c>
      <c r="C101" t="s">
        <v>373</v>
      </c>
      <c r="D101" t="s">
        <v>512</v>
      </c>
      <c r="E101" t="s">
        <v>376</v>
      </c>
      <c r="F101">
        <v>0</v>
      </c>
      <c r="G101">
        <v>0</v>
      </c>
      <c r="H101">
        <v>0</v>
      </c>
      <c r="J101">
        <v>0</v>
      </c>
      <c r="K101" t="s">
        <v>1752</v>
      </c>
      <c r="M101" t="s">
        <v>376</v>
      </c>
      <c r="P101" t="s">
        <v>2290</v>
      </c>
      <c r="Q101" t="s">
        <v>377</v>
      </c>
    </row>
    <row r="103" spans="1:17">
      <c r="A103" t="s">
        <v>493</v>
      </c>
      <c r="B103" t="s">
        <v>494</v>
      </c>
      <c r="C103" t="s">
        <v>373</v>
      </c>
      <c r="D103" t="s">
        <v>518</v>
      </c>
      <c r="E103" t="s">
        <v>2291</v>
      </c>
      <c r="F103">
        <v>0</v>
      </c>
      <c r="G103">
        <v>0</v>
      </c>
      <c r="H103">
        <v>0</v>
      </c>
      <c r="J103">
        <v>0</v>
      </c>
      <c r="K103" t="s">
        <v>675</v>
      </c>
      <c r="M103" t="s">
        <v>376</v>
      </c>
      <c r="P103" t="s">
        <v>2292</v>
      </c>
      <c r="Q103" t="s">
        <v>377</v>
      </c>
    </row>
    <row r="105" spans="1:17">
      <c r="A105" t="s">
        <v>493</v>
      </c>
      <c r="B105" t="s">
        <v>494</v>
      </c>
      <c r="C105" t="s">
        <v>373</v>
      </c>
      <c r="D105" t="s">
        <v>523</v>
      </c>
      <c r="E105" t="s">
        <v>2001</v>
      </c>
      <c r="F105">
        <v>9</v>
      </c>
      <c r="G105">
        <v>893.34</v>
      </c>
      <c r="H105">
        <v>0</v>
      </c>
      <c r="J105">
        <v>0</v>
      </c>
      <c r="K105" t="s">
        <v>376</v>
      </c>
      <c r="M105" t="s">
        <v>376</v>
      </c>
      <c r="P105" t="s">
        <v>2293</v>
      </c>
      <c r="Q105" t="s">
        <v>377</v>
      </c>
    </row>
    <row r="107" spans="1:17">
      <c r="A107" t="s">
        <v>493</v>
      </c>
      <c r="B107" t="s">
        <v>494</v>
      </c>
      <c r="C107" t="s">
        <v>373</v>
      </c>
      <c r="D107" t="s">
        <v>526</v>
      </c>
      <c r="E107" t="s">
        <v>436</v>
      </c>
      <c r="F107">
        <v>6</v>
      </c>
      <c r="G107">
        <v>595.55999999999995</v>
      </c>
      <c r="H107">
        <v>0</v>
      </c>
      <c r="J107">
        <v>0</v>
      </c>
      <c r="K107" t="s">
        <v>376</v>
      </c>
      <c r="M107" t="s">
        <v>376</v>
      </c>
      <c r="P107" t="s">
        <v>499</v>
      </c>
      <c r="Q107" t="s">
        <v>377</v>
      </c>
    </row>
    <row r="109" spans="1:17">
      <c r="A109" t="s">
        <v>493</v>
      </c>
      <c r="B109" t="s">
        <v>494</v>
      </c>
      <c r="C109" t="s">
        <v>373</v>
      </c>
      <c r="D109" t="s">
        <v>529</v>
      </c>
      <c r="E109" t="s">
        <v>2294</v>
      </c>
      <c r="F109">
        <v>0</v>
      </c>
      <c r="G109">
        <v>0</v>
      </c>
      <c r="H109">
        <v>0</v>
      </c>
      <c r="J109">
        <v>0</v>
      </c>
      <c r="K109" t="s">
        <v>1012</v>
      </c>
      <c r="M109" t="s">
        <v>376</v>
      </c>
      <c r="P109" t="s">
        <v>2295</v>
      </c>
      <c r="Q109" t="s">
        <v>377</v>
      </c>
    </row>
    <row r="111" spans="1:17">
      <c r="A111" t="s">
        <v>493</v>
      </c>
      <c r="B111" t="s">
        <v>494</v>
      </c>
      <c r="C111" t="s">
        <v>373</v>
      </c>
      <c r="D111" t="s">
        <v>533</v>
      </c>
      <c r="E111" t="s">
        <v>376</v>
      </c>
      <c r="F111">
        <v>0</v>
      </c>
      <c r="G111">
        <v>0</v>
      </c>
      <c r="H111">
        <v>0</v>
      </c>
      <c r="J111">
        <v>0</v>
      </c>
      <c r="K111" t="s">
        <v>2296</v>
      </c>
      <c r="M111" t="s">
        <v>376</v>
      </c>
      <c r="P111" t="s">
        <v>2297</v>
      </c>
      <c r="Q111" t="s">
        <v>377</v>
      </c>
    </row>
    <row r="113" spans="1:17">
      <c r="A113" t="s">
        <v>493</v>
      </c>
      <c r="B113" t="s">
        <v>494</v>
      </c>
      <c r="C113" t="s">
        <v>373</v>
      </c>
      <c r="D113" t="s">
        <v>1762</v>
      </c>
      <c r="E113" t="s">
        <v>376</v>
      </c>
      <c r="F113">
        <v>0</v>
      </c>
      <c r="G113">
        <v>0</v>
      </c>
      <c r="H113">
        <v>0</v>
      </c>
      <c r="J113">
        <v>0</v>
      </c>
      <c r="K113" t="s">
        <v>694</v>
      </c>
      <c r="M113" t="s">
        <v>1764</v>
      </c>
      <c r="P113" t="s">
        <v>2154</v>
      </c>
      <c r="Q113" t="s">
        <v>377</v>
      </c>
    </row>
    <row r="115" spans="1:17">
      <c r="A115" t="s">
        <v>493</v>
      </c>
      <c r="B115" t="s">
        <v>494</v>
      </c>
      <c r="C115" t="s">
        <v>373</v>
      </c>
      <c r="D115" t="s">
        <v>536</v>
      </c>
      <c r="E115" t="s">
        <v>2298</v>
      </c>
      <c r="F115">
        <v>5</v>
      </c>
      <c r="G115">
        <v>876.8</v>
      </c>
      <c r="H115">
        <v>0</v>
      </c>
      <c r="J115">
        <v>0</v>
      </c>
      <c r="K115" t="s">
        <v>694</v>
      </c>
      <c r="M115" t="s">
        <v>376</v>
      </c>
      <c r="P115" t="s">
        <v>2299</v>
      </c>
      <c r="Q115" t="s">
        <v>377</v>
      </c>
    </row>
    <row r="117" spans="1:17">
      <c r="A117" t="s">
        <v>493</v>
      </c>
      <c r="B117" t="s">
        <v>494</v>
      </c>
      <c r="C117" t="s">
        <v>373</v>
      </c>
      <c r="D117" t="s">
        <v>538</v>
      </c>
      <c r="E117" t="s">
        <v>539</v>
      </c>
      <c r="F117">
        <v>6</v>
      </c>
      <c r="G117">
        <v>581.52</v>
      </c>
      <c r="H117">
        <v>0</v>
      </c>
      <c r="J117">
        <v>0</v>
      </c>
      <c r="K117" t="s">
        <v>376</v>
      </c>
      <c r="M117" t="s">
        <v>376</v>
      </c>
      <c r="P117" t="s">
        <v>540</v>
      </c>
      <c r="Q117" t="s">
        <v>377</v>
      </c>
    </row>
    <row r="119" spans="1:17">
      <c r="A119" t="s">
        <v>493</v>
      </c>
      <c r="B119" t="s">
        <v>494</v>
      </c>
      <c r="C119" t="s">
        <v>751</v>
      </c>
      <c r="D119" t="s">
        <v>1770</v>
      </c>
      <c r="E119" t="s">
        <v>483</v>
      </c>
      <c r="F119">
        <v>22</v>
      </c>
      <c r="G119">
        <v>1806.2</v>
      </c>
      <c r="H119">
        <v>0</v>
      </c>
      <c r="J119">
        <v>0</v>
      </c>
      <c r="K119" t="s">
        <v>376</v>
      </c>
      <c r="M119" t="s">
        <v>376</v>
      </c>
      <c r="P119" t="s">
        <v>2300</v>
      </c>
      <c r="Q119" t="s">
        <v>377</v>
      </c>
    </row>
    <row r="121" spans="1:17">
      <c r="A121" t="s">
        <v>493</v>
      </c>
      <c r="B121" t="s">
        <v>494</v>
      </c>
      <c r="C121" t="s">
        <v>373</v>
      </c>
      <c r="D121" t="s">
        <v>542</v>
      </c>
      <c r="E121" t="s">
        <v>549</v>
      </c>
      <c r="F121">
        <v>16</v>
      </c>
      <c r="G121">
        <v>1313.6</v>
      </c>
      <c r="H121">
        <v>0</v>
      </c>
      <c r="J121">
        <v>0</v>
      </c>
      <c r="K121" t="s">
        <v>376</v>
      </c>
      <c r="M121" t="s">
        <v>376</v>
      </c>
      <c r="P121" t="s">
        <v>2301</v>
      </c>
      <c r="Q121" t="s">
        <v>377</v>
      </c>
    </row>
    <row r="123" spans="1:17">
      <c r="A123" t="s">
        <v>493</v>
      </c>
      <c r="B123" t="s">
        <v>494</v>
      </c>
      <c r="C123" t="s">
        <v>373</v>
      </c>
      <c r="D123" t="s">
        <v>545</v>
      </c>
      <c r="E123" t="s">
        <v>1788</v>
      </c>
      <c r="F123">
        <v>6</v>
      </c>
      <c r="G123">
        <v>492.6</v>
      </c>
      <c r="H123">
        <v>0</v>
      </c>
      <c r="J123">
        <v>0</v>
      </c>
      <c r="K123" t="s">
        <v>376</v>
      </c>
      <c r="M123" t="s">
        <v>376</v>
      </c>
      <c r="P123" t="s">
        <v>2302</v>
      </c>
    </row>
    <row r="125" spans="1:17">
      <c r="A125" t="s">
        <v>493</v>
      </c>
      <c r="B125" t="s">
        <v>494</v>
      </c>
      <c r="C125" t="s">
        <v>373</v>
      </c>
      <c r="D125" t="s">
        <v>548</v>
      </c>
      <c r="E125" t="s">
        <v>2303</v>
      </c>
      <c r="F125">
        <v>11</v>
      </c>
      <c r="G125">
        <v>903.1</v>
      </c>
      <c r="H125">
        <v>0</v>
      </c>
      <c r="J125">
        <v>0</v>
      </c>
      <c r="K125" t="s">
        <v>376</v>
      </c>
      <c r="M125" t="s">
        <v>376</v>
      </c>
      <c r="P125" t="s">
        <v>2304</v>
      </c>
    </row>
    <row r="127" spans="1:17">
      <c r="A127" t="s">
        <v>385</v>
      </c>
      <c r="B127" t="s">
        <v>386</v>
      </c>
      <c r="C127" t="s">
        <v>387</v>
      </c>
      <c r="D127" t="s">
        <v>388</v>
      </c>
      <c r="E127" t="s">
        <v>389</v>
      </c>
      <c r="F127" t="s">
        <v>385</v>
      </c>
      <c r="G127" t="s">
        <v>390</v>
      </c>
      <c r="H127" t="s">
        <v>391</v>
      </c>
      <c r="I127" t="s">
        <v>392</v>
      </c>
      <c r="J127" t="s">
        <v>393</v>
      </c>
      <c r="K127" t="s">
        <v>394</v>
      </c>
      <c r="L127" t="s">
        <v>392</v>
      </c>
      <c r="M127" t="s">
        <v>386</v>
      </c>
      <c r="N127" t="s">
        <v>395</v>
      </c>
      <c r="O127" t="s">
        <v>395</v>
      </c>
      <c r="P127" t="s">
        <v>394</v>
      </c>
      <c r="Q127" t="s">
        <v>396</v>
      </c>
    </row>
    <row r="128" spans="1:17">
      <c r="A128" t="s">
        <v>493</v>
      </c>
      <c r="B128" t="s">
        <v>494</v>
      </c>
      <c r="E128" t="s">
        <v>2305</v>
      </c>
      <c r="F128">
        <v>117</v>
      </c>
      <c r="G128">
        <v>11336</v>
      </c>
      <c r="H128">
        <v>0</v>
      </c>
      <c r="J128">
        <v>0</v>
      </c>
      <c r="K128" t="s">
        <v>2306</v>
      </c>
      <c r="M128" t="s">
        <v>2307</v>
      </c>
      <c r="P128" t="s">
        <v>2308</v>
      </c>
    </row>
    <row r="130" spans="1:17">
      <c r="A130" t="s">
        <v>385</v>
      </c>
      <c r="B130" t="s">
        <v>386</v>
      </c>
      <c r="C130" t="s">
        <v>387</v>
      </c>
      <c r="D130" t="s">
        <v>388</v>
      </c>
      <c r="E130" t="s">
        <v>389</v>
      </c>
      <c r="F130" t="s">
        <v>385</v>
      </c>
      <c r="G130" t="s">
        <v>390</v>
      </c>
      <c r="H130" t="s">
        <v>391</v>
      </c>
      <c r="I130" t="s">
        <v>392</v>
      </c>
      <c r="J130" t="s">
        <v>393</v>
      </c>
      <c r="K130" t="s">
        <v>394</v>
      </c>
      <c r="L130" t="s">
        <v>392</v>
      </c>
      <c r="M130" t="s">
        <v>386</v>
      </c>
      <c r="N130" t="s">
        <v>395</v>
      </c>
      <c r="O130" t="s">
        <v>395</v>
      </c>
      <c r="P130" t="s">
        <v>394</v>
      </c>
      <c r="Q130" t="s">
        <v>396</v>
      </c>
    </row>
    <row r="131" spans="1:17">
      <c r="A131" t="s">
        <v>474</v>
      </c>
      <c r="B131" t="s">
        <v>555</v>
      </c>
      <c r="C131" t="s">
        <v>373</v>
      </c>
      <c r="D131" t="s">
        <v>556</v>
      </c>
      <c r="E131" t="s">
        <v>376</v>
      </c>
      <c r="F131">
        <v>0</v>
      </c>
      <c r="G131">
        <v>0</v>
      </c>
      <c r="H131">
        <v>0</v>
      </c>
      <c r="J131">
        <v>0</v>
      </c>
      <c r="K131" t="s">
        <v>1779</v>
      </c>
      <c r="M131" t="s">
        <v>376</v>
      </c>
      <c r="P131" t="s">
        <v>1779</v>
      </c>
      <c r="Q131" t="s">
        <v>377</v>
      </c>
    </row>
    <row r="134" spans="1:17">
      <c r="A134" t="s">
        <v>2239</v>
      </c>
      <c r="B134" t="s">
        <v>333</v>
      </c>
      <c r="D134" t="s">
        <v>334</v>
      </c>
      <c r="E134" t="s">
        <v>335</v>
      </c>
      <c r="G134" t="s">
        <v>336</v>
      </c>
      <c r="H134" t="s">
        <v>2240</v>
      </c>
      <c r="I134" t="s">
        <v>338</v>
      </c>
      <c r="J134" s="13">
        <v>43276</v>
      </c>
      <c r="K134" t="s">
        <v>541</v>
      </c>
    </row>
    <row r="135" spans="1:17">
      <c r="G135" t="s">
        <v>340</v>
      </c>
      <c r="H135" t="s">
        <v>341</v>
      </c>
      <c r="K135" t="s">
        <v>342</v>
      </c>
      <c r="L135" t="s">
        <v>343</v>
      </c>
      <c r="P135" t="s">
        <v>344</v>
      </c>
    </row>
    <row r="136" spans="1:17">
      <c r="E136" t="s">
        <v>345</v>
      </c>
      <c r="F136" t="s">
        <v>346</v>
      </c>
      <c r="G136" t="s">
        <v>347</v>
      </c>
      <c r="H136" t="s">
        <v>348</v>
      </c>
      <c r="I136" t="s">
        <v>349</v>
      </c>
      <c r="J136" t="s">
        <v>350</v>
      </c>
      <c r="K136" t="s">
        <v>351</v>
      </c>
      <c r="L136" t="s">
        <v>349</v>
      </c>
      <c r="M136" t="s">
        <v>351</v>
      </c>
      <c r="N136" t="s">
        <v>352</v>
      </c>
      <c r="O136" t="s">
        <v>353</v>
      </c>
      <c r="P136" t="s">
        <v>354</v>
      </c>
    </row>
    <row r="137" spans="1:17">
      <c r="E137" t="s">
        <v>355</v>
      </c>
      <c r="F137" t="s">
        <v>356</v>
      </c>
      <c r="G137" t="s">
        <v>357</v>
      </c>
      <c r="H137" t="s">
        <v>358</v>
      </c>
      <c r="J137" t="s">
        <v>359</v>
      </c>
      <c r="K137" t="s">
        <v>360</v>
      </c>
      <c r="M137" t="s">
        <v>361</v>
      </c>
      <c r="N137" t="s">
        <v>362</v>
      </c>
      <c r="O137" t="s">
        <v>362</v>
      </c>
      <c r="P137" t="s">
        <v>363</v>
      </c>
      <c r="Q137" t="s">
        <v>364</v>
      </c>
    </row>
    <row r="138" spans="1:17">
      <c r="A138" t="s">
        <v>365</v>
      </c>
      <c r="C138" t="s">
        <v>366</v>
      </c>
      <c r="D138" t="s">
        <v>367</v>
      </c>
      <c r="E138" t="s">
        <v>368</v>
      </c>
      <c r="F138" t="s">
        <v>369</v>
      </c>
      <c r="G138" t="s">
        <v>370</v>
      </c>
      <c r="H138" t="s">
        <v>368</v>
      </c>
      <c r="J138" t="s">
        <v>368</v>
      </c>
      <c r="K138" t="s">
        <v>368</v>
      </c>
      <c r="M138" t="s">
        <v>368</v>
      </c>
    </row>
    <row r="140" spans="1:17">
      <c r="A140" t="s">
        <v>474</v>
      </c>
      <c r="B140" t="s">
        <v>555</v>
      </c>
      <c r="C140" t="s">
        <v>373</v>
      </c>
      <c r="D140" t="s">
        <v>558</v>
      </c>
      <c r="E140" t="s">
        <v>376</v>
      </c>
      <c r="F140">
        <v>0</v>
      </c>
      <c r="G140">
        <v>0</v>
      </c>
      <c r="H140">
        <v>0</v>
      </c>
      <c r="J140">
        <v>0</v>
      </c>
      <c r="K140" t="s">
        <v>2309</v>
      </c>
      <c r="M140" t="s">
        <v>560</v>
      </c>
      <c r="P140" t="s">
        <v>2310</v>
      </c>
      <c r="Q140" t="s">
        <v>377</v>
      </c>
    </row>
    <row r="142" spans="1:17">
      <c r="A142" t="s">
        <v>474</v>
      </c>
      <c r="B142" t="s">
        <v>555</v>
      </c>
      <c r="C142" t="s">
        <v>373</v>
      </c>
      <c r="D142" t="s">
        <v>562</v>
      </c>
      <c r="E142" t="s">
        <v>1830</v>
      </c>
      <c r="F142">
        <v>16</v>
      </c>
      <c r="G142">
        <v>1588.16</v>
      </c>
      <c r="H142">
        <v>0</v>
      </c>
      <c r="J142">
        <v>0</v>
      </c>
      <c r="K142" t="s">
        <v>376</v>
      </c>
      <c r="M142" t="s">
        <v>376</v>
      </c>
      <c r="P142" t="s">
        <v>2311</v>
      </c>
      <c r="Q142" t="s">
        <v>377</v>
      </c>
    </row>
    <row r="144" spans="1:17">
      <c r="A144" t="s">
        <v>474</v>
      </c>
      <c r="B144" t="s">
        <v>555</v>
      </c>
      <c r="C144" t="s">
        <v>373</v>
      </c>
      <c r="D144" t="s">
        <v>565</v>
      </c>
      <c r="E144" t="s">
        <v>2312</v>
      </c>
      <c r="F144">
        <v>6</v>
      </c>
      <c r="G144">
        <v>1272</v>
      </c>
      <c r="H144">
        <v>0</v>
      </c>
      <c r="J144">
        <v>0</v>
      </c>
      <c r="K144" t="s">
        <v>376</v>
      </c>
      <c r="M144" t="s">
        <v>376</v>
      </c>
      <c r="P144" t="s">
        <v>2313</v>
      </c>
      <c r="Q144" t="s">
        <v>377</v>
      </c>
    </row>
    <row r="146" spans="1:17">
      <c r="A146" t="s">
        <v>474</v>
      </c>
      <c r="B146" t="s">
        <v>555</v>
      </c>
      <c r="C146" t="s">
        <v>373</v>
      </c>
      <c r="D146" t="s">
        <v>568</v>
      </c>
      <c r="E146" t="s">
        <v>1973</v>
      </c>
      <c r="F146">
        <v>16.5</v>
      </c>
      <c r="G146">
        <v>1354.65</v>
      </c>
      <c r="H146">
        <v>0</v>
      </c>
      <c r="J146">
        <v>0</v>
      </c>
      <c r="K146" t="s">
        <v>376</v>
      </c>
      <c r="M146" t="s">
        <v>376</v>
      </c>
      <c r="P146" t="s">
        <v>2314</v>
      </c>
    </row>
    <row r="148" spans="1:17">
      <c r="A148" t="s">
        <v>385</v>
      </c>
      <c r="B148" t="s">
        <v>386</v>
      </c>
      <c r="C148" t="s">
        <v>387</v>
      </c>
      <c r="D148" t="s">
        <v>388</v>
      </c>
      <c r="E148" t="s">
        <v>389</v>
      </c>
      <c r="F148" t="s">
        <v>385</v>
      </c>
      <c r="G148" t="s">
        <v>390</v>
      </c>
      <c r="H148" t="s">
        <v>391</v>
      </c>
      <c r="I148" t="s">
        <v>392</v>
      </c>
      <c r="J148" t="s">
        <v>393</v>
      </c>
      <c r="K148" t="s">
        <v>394</v>
      </c>
      <c r="L148" t="s">
        <v>392</v>
      </c>
      <c r="M148" t="s">
        <v>386</v>
      </c>
      <c r="N148" t="s">
        <v>395</v>
      </c>
      <c r="O148" t="s">
        <v>395</v>
      </c>
      <c r="P148" t="s">
        <v>394</v>
      </c>
      <c r="Q148" t="s">
        <v>396</v>
      </c>
    </row>
    <row r="149" spans="1:17">
      <c r="A149" t="s">
        <v>474</v>
      </c>
      <c r="B149" t="s">
        <v>555</v>
      </c>
      <c r="E149" t="s">
        <v>2315</v>
      </c>
      <c r="F149">
        <v>38.5</v>
      </c>
      <c r="G149">
        <v>4214.8100000000004</v>
      </c>
      <c r="H149">
        <v>0</v>
      </c>
      <c r="J149">
        <v>0</v>
      </c>
      <c r="K149" t="s">
        <v>2316</v>
      </c>
      <c r="M149" t="s">
        <v>560</v>
      </c>
      <c r="P149" t="s">
        <v>2317</v>
      </c>
    </row>
    <row r="151" spans="1:17">
      <c r="A151" t="s">
        <v>385</v>
      </c>
      <c r="B151" t="s">
        <v>386</v>
      </c>
      <c r="C151" t="s">
        <v>387</v>
      </c>
      <c r="D151" t="s">
        <v>388</v>
      </c>
      <c r="E151" t="s">
        <v>389</v>
      </c>
      <c r="F151" t="s">
        <v>385</v>
      </c>
      <c r="G151" t="s">
        <v>390</v>
      </c>
      <c r="H151" t="s">
        <v>391</v>
      </c>
      <c r="I151" t="s">
        <v>392</v>
      </c>
      <c r="J151" t="s">
        <v>393</v>
      </c>
      <c r="K151" t="s">
        <v>394</v>
      </c>
      <c r="L151" t="s">
        <v>392</v>
      </c>
      <c r="M151" t="s">
        <v>386</v>
      </c>
      <c r="N151" t="s">
        <v>395</v>
      </c>
      <c r="O151" t="s">
        <v>395</v>
      </c>
      <c r="P151" t="s">
        <v>394</v>
      </c>
      <c r="Q151" t="s">
        <v>396</v>
      </c>
    </row>
    <row r="152" spans="1:17">
      <c r="A152" t="s">
        <v>574</v>
      </c>
      <c r="B152" t="s">
        <v>575</v>
      </c>
      <c r="C152" t="s">
        <v>373</v>
      </c>
      <c r="D152" t="s">
        <v>1792</v>
      </c>
      <c r="E152" t="s">
        <v>2318</v>
      </c>
      <c r="F152">
        <v>0</v>
      </c>
      <c r="G152">
        <v>0</v>
      </c>
      <c r="H152">
        <v>0</v>
      </c>
      <c r="J152">
        <v>0</v>
      </c>
      <c r="K152" t="s">
        <v>376</v>
      </c>
      <c r="M152" t="s">
        <v>376</v>
      </c>
      <c r="P152" t="s">
        <v>2318</v>
      </c>
      <c r="Q152">
        <v>0</v>
      </c>
    </row>
    <row r="154" spans="1:17">
      <c r="A154" t="s">
        <v>574</v>
      </c>
      <c r="B154" t="s">
        <v>575</v>
      </c>
      <c r="C154" t="s">
        <v>373</v>
      </c>
      <c r="D154" t="s">
        <v>2319</v>
      </c>
      <c r="E154" t="s">
        <v>1711</v>
      </c>
      <c r="F154">
        <v>0</v>
      </c>
      <c r="G154">
        <v>0</v>
      </c>
      <c r="H154">
        <v>0</v>
      </c>
      <c r="J154">
        <v>0</v>
      </c>
      <c r="K154" t="s">
        <v>376</v>
      </c>
      <c r="M154" t="s">
        <v>376</v>
      </c>
      <c r="P154" t="s">
        <v>1711</v>
      </c>
      <c r="Q154">
        <v>0</v>
      </c>
    </row>
    <row r="156" spans="1:17">
      <c r="A156" t="s">
        <v>574</v>
      </c>
      <c r="B156" t="s">
        <v>575</v>
      </c>
      <c r="C156" t="s">
        <v>373</v>
      </c>
      <c r="D156" t="s">
        <v>1796</v>
      </c>
      <c r="E156" t="s">
        <v>2284</v>
      </c>
      <c r="F156">
        <v>0</v>
      </c>
      <c r="G156">
        <v>0</v>
      </c>
      <c r="H156">
        <v>0</v>
      </c>
      <c r="J156">
        <v>0</v>
      </c>
      <c r="K156" t="s">
        <v>376</v>
      </c>
      <c r="M156" t="s">
        <v>376</v>
      </c>
      <c r="P156" t="s">
        <v>2284</v>
      </c>
    </row>
    <row r="158" spans="1:17">
      <c r="A158" t="s">
        <v>574</v>
      </c>
      <c r="B158" t="s">
        <v>575</v>
      </c>
      <c r="C158" t="s">
        <v>373</v>
      </c>
      <c r="D158" t="s">
        <v>1799</v>
      </c>
      <c r="E158" t="s">
        <v>2284</v>
      </c>
      <c r="F158">
        <v>0</v>
      </c>
      <c r="G158">
        <v>0</v>
      </c>
      <c r="H158">
        <v>0</v>
      </c>
      <c r="J158">
        <v>0</v>
      </c>
      <c r="K158" t="s">
        <v>376</v>
      </c>
      <c r="M158" t="s">
        <v>376</v>
      </c>
      <c r="P158" t="s">
        <v>2284</v>
      </c>
    </row>
    <row r="160" spans="1:17">
      <c r="A160" t="s">
        <v>574</v>
      </c>
      <c r="B160" t="s">
        <v>575</v>
      </c>
      <c r="C160" t="s">
        <v>373</v>
      </c>
      <c r="D160" t="s">
        <v>1802</v>
      </c>
      <c r="E160" t="s">
        <v>2067</v>
      </c>
      <c r="F160">
        <v>0</v>
      </c>
      <c r="G160">
        <v>0</v>
      </c>
      <c r="H160">
        <v>0</v>
      </c>
      <c r="J160">
        <v>0</v>
      </c>
      <c r="K160" t="s">
        <v>376</v>
      </c>
      <c r="M160" t="s">
        <v>376</v>
      </c>
      <c r="P160" t="s">
        <v>2067</v>
      </c>
    </row>
    <row r="162" spans="1:17">
      <c r="A162" t="s">
        <v>574</v>
      </c>
      <c r="B162" t="s">
        <v>575</v>
      </c>
      <c r="C162" t="s">
        <v>373</v>
      </c>
      <c r="D162" t="s">
        <v>1805</v>
      </c>
      <c r="E162" t="s">
        <v>2067</v>
      </c>
      <c r="F162">
        <v>0</v>
      </c>
      <c r="G162">
        <v>0</v>
      </c>
      <c r="H162">
        <v>0</v>
      </c>
      <c r="J162">
        <v>0</v>
      </c>
      <c r="K162" t="s">
        <v>376</v>
      </c>
      <c r="M162" t="s">
        <v>376</v>
      </c>
      <c r="P162" t="s">
        <v>2067</v>
      </c>
    </row>
    <row r="164" spans="1:17">
      <c r="A164" t="s">
        <v>574</v>
      </c>
      <c r="B164" t="s">
        <v>575</v>
      </c>
      <c r="C164" t="s">
        <v>373</v>
      </c>
      <c r="D164" t="s">
        <v>1806</v>
      </c>
      <c r="E164" t="s">
        <v>2067</v>
      </c>
      <c r="F164">
        <v>0</v>
      </c>
      <c r="G164">
        <v>0</v>
      </c>
      <c r="H164">
        <v>0</v>
      </c>
      <c r="J164">
        <v>0</v>
      </c>
      <c r="K164" t="s">
        <v>376</v>
      </c>
      <c r="M164" t="s">
        <v>376</v>
      </c>
      <c r="P164" t="s">
        <v>2067</v>
      </c>
    </row>
    <row r="166" spans="1:17">
      <c r="A166" t="s">
        <v>574</v>
      </c>
      <c r="B166" t="s">
        <v>575</v>
      </c>
      <c r="C166" t="s">
        <v>373</v>
      </c>
      <c r="D166" t="s">
        <v>1807</v>
      </c>
      <c r="E166" t="s">
        <v>2067</v>
      </c>
      <c r="F166">
        <v>0</v>
      </c>
      <c r="G166">
        <v>0</v>
      </c>
      <c r="H166">
        <v>0</v>
      </c>
      <c r="J166">
        <v>0</v>
      </c>
      <c r="K166" t="s">
        <v>376</v>
      </c>
      <c r="M166" t="s">
        <v>376</v>
      </c>
      <c r="P166" t="s">
        <v>2067</v>
      </c>
    </row>
    <row r="168" spans="1:17">
      <c r="A168" t="s">
        <v>574</v>
      </c>
      <c r="B168" t="s">
        <v>575</v>
      </c>
      <c r="C168" t="s">
        <v>373</v>
      </c>
      <c r="D168" t="s">
        <v>1810</v>
      </c>
      <c r="E168" t="s">
        <v>2067</v>
      </c>
      <c r="F168">
        <v>0</v>
      </c>
      <c r="G168">
        <v>0</v>
      </c>
      <c r="H168">
        <v>0</v>
      </c>
      <c r="J168">
        <v>0</v>
      </c>
      <c r="K168" t="s">
        <v>376</v>
      </c>
      <c r="M168" t="s">
        <v>376</v>
      </c>
      <c r="P168" t="s">
        <v>2067</v>
      </c>
    </row>
    <row r="170" spans="1:17">
      <c r="A170" t="s">
        <v>385</v>
      </c>
      <c r="B170" t="s">
        <v>386</v>
      </c>
      <c r="C170" t="s">
        <v>387</v>
      </c>
      <c r="D170" t="s">
        <v>388</v>
      </c>
      <c r="E170" t="s">
        <v>389</v>
      </c>
      <c r="F170" t="s">
        <v>385</v>
      </c>
      <c r="G170" t="s">
        <v>390</v>
      </c>
      <c r="H170" t="s">
        <v>391</v>
      </c>
      <c r="I170" t="s">
        <v>392</v>
      </c>
      <c r="J170" t="s">
        <v>393</v>
      </c>
      <c r="K170" t="s">
        <v>394</v>
      </c>
      <c r="L170" t="s">
        <v>392</v>
      </c>
      <c r="M170" t="s">
        <v>386</v>
      </c>
      <c r="N170" t="s">
        <v>395</v>
      </c>
      <c r="O170" t="s">
        <v>395</v>
      </c>
      <c r="P170" t="s">
        <v>394</v>
      </c>
      <c r="Q170" t="s">
        <v>396</v>
      </c>
    </row>
    <row r="171" spans="1:17">
      <c r="A171" t="s">
        <v>574</v>
      </c>
      <c r="B171" t="s">
        <v>575</v>
      </c>
      <c r="E171" t="s">
        <v>2320</v>
      </c>
      <c r="F171">
        <v>0</v>
      </c>
      <c r="G171">
        <v>0</v>
      </c>
      <c r="H171">
        <v>0</v>
      </c>
      <c r="J171">
        <v>0</v>
      </c>
      <c r="K171" t="s">
        <v>376</v>
      </c>
      <c r="M171" t="s">
        <v>376</v>
      </c>
      <c r="P171" t="s">
        <v>2320</v>
      </c>
    </row>
    <row r="173" spans="1:17">
      <c r="A173" t="s">
        <v>385</v>
      </c>
      <c r="B173" t="s">
        <v>386</v>
      </c>
      <c r="C173" t="s">
        <v>387</v>
      </c>
      <c r="D173" t="s">
        <v>388</v>
      </c>
      <c r="E173" t="s">
        <v>389</v>
      </c>
      <c r="F173" t="s">
        <v>385</v>
      </c>
      <c r="G173" t="s">
        <v>390</v>
      </c>
      <c r="H173" t="s">
        <v>391</v>
      </c>
      <c r="I173" t="s">
        <v>392</v>
      </c>
      <c r="J173" t="s">
        <v>393</v>
      </c>
      <c r="K173" t="s">
        <v>394</v>
      </c>
      <c r="L173" t="s">
        <v>392</v>
      </c>
      <c r="M173" t="s">
        <v>386</v>
      </c>
      <c r="N173" t="s">
        <v>395</v>
      </c>
      <c r="O173" t="s">
        <v>395</v>
      </c>
      <c r="P173" t="s">
        <v>394</v>
      </c>
      <c r="Q173" t="s">
        <v>396</v>
      </c>
    </row>
    <row r="174" spans="1:17">
      <c r="A174" t="s">
        <v>582</v>
      </c>
      <c r="B174" t="s">
        <v>583</v>
      </c>
      <c r="C174" t="s">
        <v>373</v>
      </c>
      <c r="D174" t="s">
        <v>1819</v>
      </c>
      <c r="E174" t="s">
        <v>2321</v>
      </c>
      <c r="F174">
        <v>0</v>
      </c>
      <c r="G174">
        <v>0</v>
      </c>
      <c r="H174">
        <v>0</v>
      </c>
      <c r="J174">
        <v>0</v>
      </c>
      <c r="K174" t="s">
        <v>376</v>
      </c>
      <c r="M174" t="s">
        <v>376</v>
      </c>
      <c r="P174" t="s">
        <v>2321</v>
      </c>
      <c r="Q174">
        <v>0</v>
      </c>
    </row>
    <row r="176" spans="1:17">
      <c r="A176" t="s">
        <v>582</v>
      </c>
      <c r="B176" t="s">
        <v>583</v>
      </c>
      <c r="C176" t="s">
        <v>373</v>
      </c>
      <c r="D176" t="s">
        <v>1822</v>
      </c>
      <c r="E176" t="s">
        <v>2322</v>
      </c>
      <c r="F176">
        <v>0</v>
      </c>
      <c r="G176">
        <v>0</v>
      </c>
      <c r="H176">
        <v>0</v>
      </c>
      <c r="J176">
        <v>0</v>
      </c>
      <c r="K176" t="s">
        <v>376</v>
      </c>
      <c r="M176" t="s">
        <v>376</v>
      </c>
      <c r="P176" t="s">
        <v>2322</v>
      </c>
      <c r="Q176">
        <v>0</v>
      </c>
    </row>
    <row r="178" spans="1:17">
      <c r="A178" t="s">
        <v>582</v>
      </c>
      <c r="B178" t="s">
        <v>583</v>
      </c>
      <c r="C178" t="s">
        <v>373</v>
      </c>
      <c r="D178" t="s">
        <v>1825</v>
      </c>
      <c r="E178" t="s">
        <v>2284</v>
      </c>
      <c r="F178">
        <v>0</v>
      </c>
      <c r="G178">
        <v>0</v>
      </c>
      <c r="H178">
        <v>0</v>
      </c>
      <c r="J178">
        <v>0</v>
      </c>
      <c r="K178" t="s">
        <v>376</v>
      </c>
      <c r="M178" t="s">
        <v>376</v>
      </c>
      <c r="P178" t="s">
        <v>2284</v>
      </c>
      <c r="Q178">
        <v>0</v>
      </c>
    </row>
    <row r="180" spans="1:17">
      <c r="A180" t="s">
        <v>582</v>
      </c>
      <c r="B180" t="s">
        <v>583</v>
      </c>
      <c r="C180" t="s">
        <v>373</v>
      </c>
      <c r="D180" t="s">
        <v>1826</v>
      </c>
      <c r="E180" t="s">
        <v>2323</v>
      </c>
      <c r="F180">
        <v>5</v>
      </c>
      <c r="G180">
        <v>484.6</v>
      </c>
      <c r="H180">
        <v>0</v>
      </c>
      <c r="J180">
        <v>0</v>
      </c>
      <c r="K180" t="s">
        <v>376</v>
      </c>
      <c r="M180" t="s">
        <v>376</v>
      </c>
      <c r="P180" t="s">
        <v>2324</v>
      </c>
      <c r="Q180">
        <v>0</v>
      </c>
    </row>
    <row r="182" spans="1:17">
      <c r="A182" t="s">
        <v>582</v>
      </c>
      <c r="B182" t="s">
        <v>583</v>
      </c>
      <c r="C182" t="s">
        <v>373</v>
      </c>
      <c r="D182" t="s">
        <v>1829</v>
      </c>
      <c r="E182" t="s">
        <v>2284</v>
      </c>
      <c r="F182">
        <v>0</v>
      </c>
      <c r="G182">
        <v>0</v>
      </c>
      <c r="H182">
        <v>0</v>
      </c>
      <c r="J182">
        <v>0</v>
      </c>
      <c r="K182" t="s">
        <v>376</v>
      </c>
      <c r="M182" t="s">
        <v>376</v>
      </c>
      <c r="P182" t="s">
        <v>2284</v>
      </c>
      <c r="Q182">
        <v>0</v>
      </c>
    </row>
    <row r="184" spans="1:17">
      <c r="A184" t="s">
        <v>582</v>
      </c>
      <c r="B184" t="s">
        <v>583</v>
      </c>
      <c r="C184" t="s">
        <v>373</v>
      </c>
      <c r="D184" t="s">
        <v>1832</v>
      </c>
      <c r="E184" t="s">
        <v>2325</v>
      </c>
      <c r="F184">
        <v>5</v>
      </c>
      <c r="G184">
        <v>760.5</v>
      </c>
      <c r="H184">
        <v>0</v>
      </c>
      <c r="J184">
        <v>0</v>
      </c>
      <c r="K184" t="s">
        <v>376</v>
      </c>
      <c r="M184" t="s">
        <v>376</v>
      </c>
      <c r="P184" t="s">
        <v>2326</v>
      </c>
    </row>
    <row r="186" spans="1:17">
      <c r="A186" t="s">
        <v>582</v>
      </c>
      <c r="B186" t="s">
        <v>583</v>
      </c>
      <c r="C186" t="s">
        <v>751</v>
      </c>
      <c r="D186" t="s">
        <v>1836</v>
      </c>
      <c r="E186" t="s">
        <v>2327</v>
      </c>
      <c r="F186">
        <v>0</v>
      </c>
      <c r="G186">
        <v>0</v>
      </c>
      <c r="H186">
        <v>0</v>
      </c>
      <c r="J186">
        <v>0</v>
      </c>
      <c r="K186" t="s">
        <v>376</v>
      </c>
      <c r="M186" t="s">
        <v>376</v>
      </c>
      <c r="P186" t="s">
        <v>2284</v>
      </c>
    </row>
    <row r="188" spans="1:17">
      <c r="A188" t="s">
        <v>582</v>
      </c>
      <c r="B188" t="s">
        <v>583</v>
      </c>
      <c r="C188" t="s">
        <v>373</v>
      </c>
      <c r="D188" t="s">
        <v>1839</v>
      </c>
      <c r="E188" t="s">
        <v>2284</v>
      </c>
      <c r="F188">
        <v>0</v>
      </c>
      <c r="G188">
        <v>0</v>
      </c>
      <c r="H188">
        <v>0</v>
      </c>
      <c r="J188">
        <v>0</v>
      </c>
      <c r="K188" t="s">
        <v>376</v>
      </c>
      <c r="M188" t="s">
        <v>376</v>
      </c>
      <c r="P188" t="s">
        <v>2284</v>
      </c>
    </row>
    <row r="190" spans="1:17">
      <c r="A190" t="s">
        <v>582</v>
      </c>
      <c r="B190" t="s">
        <v>583</v>
      </c>
      <c r="C190" t="s">
        <v>751</v>
      </c>
      <c r="D190" t="s">
        <v>1840</v>
      </c>
      <c r="E190" t="s">
        <v>2284</v>
      </c>
      <c r="F190">
        <v>0</v>
      </c>
      <c r="G190">
        <v>0</v>
      </c>
      <c r="H190">
        <v>0</v>
      </c>
      <c r="J190">
        <v>0</v>
      </c>
      <c r="K190" t="s">
        <v>376</v>
      </c>
      <c r="M190" t="s">
        <v>376</v>
      </c>
      <c r="P190" t="s">
        <v>2284</v>
      </c>
    </row>
    <row r="192" spans="1:17">
      <c r="A192" t="s">
        <v>582</v>
      </c>
      <c r="B192" t="s">
        <v>583</v>
      </c>
      <c r="C192" t="s">
        <v>751</v>
      </c>
      <c r="D192" t="s">
        <v>1841</v>
      </c>
      <c r="E192" t="s">
        <v>2284</v>
      </c>
      <c r="F192">
        <v>0</v>
      </c>
      <c r="G192">
        <v>0</v>
      </c>
      <c r="H192">
        <v>0</v>
      </c>
      <c r="J192">
        <v>0</v>
      </c>
      <c r="K192" t="s">
        <v>376</v>
      </c>
      <c r="M192" t="s">
        <v>376</v>
      </c>
      <c r="P192" t="s">
        <v>2284</v>
      </c>
    </row>
    <row r="194" spans="1:17">
      <c r="A194" t="s">
        <v>582</v>
      </c>
      <c r="B194" t="s">
        <v>583</v>
      </c>
      <c r="C194" t="s">
        <v>373</v>
      </c>
      <c r="D194" t="s">
        <v>1842</v>
      </c>
      <c r="E194" t="s">
        <v>2284</v>
      </c>
      <c r="F194">
        <v>0</v>
      </c>
      <c r="G194">
        <v>0</v>
      </c>
      <c r="H194">
        <v>0</v>
      </c>
      <c r="J194">
        <v>0</v>
      </c>
      <c r="K194" t="s">
        <v>376</v>
      </c>
      <c r="M194" t="s">
        <v>376</v>
      </c>
      <c r="P194" t="s">
        <v>2284</v>
      </c>
    </row>
    <row r="196" spans="1:17">
      <c r="A196" t="s">
        <v>582</v>
      </c>
      <c r="B196" t="s">
        <v>583</v>
      </c>
      <c r="C196" t="s">
        <v>373</v>
      </c>
      <c r="D196" t="s">
        <v>2328</v>
      </c>
      <c r="E196" t="s">
        <v>2284</v>
      </c>
      <c r="F196">
        <v>0</v>
      </c>
      <c r="G196">
        <v>0</v>
      </c>
      <c r="H196">
        <v>0</v>
      </c>
      <c r="J196">
        <v>0</v>
      </c>
      <c r="K196" t="s">
        <v>376</v>
      </c>
      <c r="M196" t="s">
        <v>376</v>
      </c>
      <c r="P196" t="s">
        <v>2284</v>
      </c>
    </row>
    <row r="198" spans="1:17">
      <c r="A198" t="s">
        <v>582</v>
      </c>
      <c r="B198" t="s">
        <v>583</v>
      </c>
      <c r="C198" t="s">
        <v>601</v>
      </c>
      <c r="D198" t="s">
        <v>1848</v>
      </c>
      <c r="E198" t="s">
        <v>2284</v>
      </c>
      <c r="F198">
        <v>0</v>
      </c>
      <c r="G198">
        <v>0</v>
      </c>
      <c r="H198">
        <v>0</v>
      </c>
      <c r="J198">
        <v>0</v>
      </c>
      <c r="K198" t="s">
        <v>376</v>
      </c>
      <c r="M198" t="s">
        <v>376</v>
      </c>
      <c r="P198" t="s">
        <v>2284</v>
      </c>
    </row>
    <row r="200" spans="1:17">
      <c r="A200" t="s">
        <v>2239</v>
      </c>
      <c r="B200" t="s">
        <v>333</v>
      </c>
      <c r="D200" t="s">
        <v>334</v>
      </c>
      <c r="E200" t="s">
        <v>335</v>
      </c>
      <c r="G200" t="s">
        <v>336</v>
      </c>
      <c r="H200" t="s">
        <v>2240</v>
      </c>
      <c r="I200" t="s">
        <v>338</v>
      </c>
      <c r="J200" s="13">
        <v>43276</v>
      </c>
      <c r="K200" t="s">
        <v>624</v>
      </c>
    </row>
    <row r="201" spans="1:17">
      <c r="G201" t="s">
        <v>340</v>
      </c>
      <c r="H201" t="s">
        <v>341</v>
      </c>
      <c r="K201" t="s">
        <v>342</v>
      </c>
      <c r="L201" t="s">
        <v>343</v>
      </c>
      <c r="P201" t="s">
        <v>344</v>
      </c>
    </row>
    <row r="202" spans="1:17">
      <c r="E202" t="s">
        <v>345</v>
      </c>
      <c r="F202" t="s">
        <v>346</v>
      </c>
      <c r="G202" t="s">
        <v>347</v>
      </c>
      <c r="H202" t="s">
        <v>348</v>
      </c>
      <c r="I202" t="s">
        <v>349</v>
      </c>
      <c r="J202" t="s">
        <v>350</v>
      </c>
      <c r="K202" t="s">
        <v>351</v>
      </c>
      <c r="L202" t="s">
        <v>349</v>
      </c>
      <c r="M202" t="s">
        <v>351</v>
      </c>
      <c r="N202" t="s">
        <v>352</v>
      </c>
      <c r="O202" t="s">
        <v>353</v>
      </c>
      <c r="P202" t="s">
        <v>354</v>
      </c>
    </row>
    <row r="203" spans="1:17">
      <c r="E203" t="s">
        <v>355</v>
      </c>
      <c r="F203" t="s">
        <v>356</v>
      </c>
      <c r="G203" t="s">
        <v>357</v>
      </c>
      <c r="H203" t="s">
        <v>358</v>
      </c>
      <c r="J203" t="s">
        <v>359</v>
      </c>
      <c r="K203" t="s">
        <v>360</v>
      </c>
      <c r="M203" t="s">
        <v>361</v>
      </c>
      <c r="N203" t="s">
        <v>362</v>
      </c>
      <c r="O203" t="s">
        <v>362</v>
      </c>
      <c r="P203" t="s">
        <v>363</v>
      </c>
      <c r="Q203" t="s">
        <v>364</v>
      </c>
    </row>
    <row r="204" spans="1:17">
      <c r="A204" t="s">
        <v>365</v>
      </c>
      <c r="C204" t="s">
        <v>366</v>
      </c>
      <c r="D204" t="s">
        <v>367</v>
      </c>
      <c r="E204" t="s">
        <v>368</v>
      </c>
      <c r="F204" t="s">
        <v>369</v>
      </c>
      <c r="G204" t="s">
        <v>370</v>
      </c>
      <c r="H204" t="s">
        <v>368</v>
      </c>
      <c r="J204" t="s">
        <v>368</v>
      </c>
      <c r="K204" t="s">
        <v>368</v>
      </c>
      <c r="M204" t="s">
        <v>368</v>
      </c>
    </row>
    <row r="207" spans="1:17">
      <c r="A207" t="s">
        <v>582</v>
      </c>
      <c r="B207" t="s">
        <v>583</v>
      </c>
      <c r="C207" t="s">
        <v>373</v>
      </c>
      <c r="D207" t="s">
        <v>1849</v>
      </c>
      <c r="E207" t="s">
        <v>2284</v>
      </c>
      <c r="F207">
        <v>0</v>
      </c>
      <c r="G207">
        <v>0</v>
      </c>
      <c r="H207">
        <v>0</v>
      </c>
      <c r="J207">
        <v>0</v>
      </c>
      <c r="K207" t="s">
        <v>376</v>
      </c>
      <c r="M207" t="s">
        <v>376</v>
      </c>
      <c r="P207" t="s">
        <v>2284</v>
      </c>
    </row>
    <row r="209" spans="1:16">
      <c r="A209" t="s">
        <v>582</v>
      </c>
      <c r="B209" t="s">
        <v>583</v>
      </c>
      <c r="C209" t="s">
        <v>373</v>
      </c>
      <c r="D209" t="s">
        <v>1852</v>
      </c>
      <c r="E209" t="s">
        <v>2329</v>
      </c>
      <c r="F209">
        <v>6</v>
      </c>
      <c r="G209">
        <v>754.92</v>
      </c>
      <c r="H209">
        <v>0</v>
      </c>
      <c r="J209">
        <v>0</v>
      </c>
      <c r="K209" t="s">
        <v>376</v>
      </c>
      <c r="M209" t="s">
        <v>376</v>
      </c>
      <c r="P209" t="s">
        <v>2330</v>
      </c>
    </row>
    <row r="211" spans="1:16">
      <c r="A211" t="s">
        <v>582</v>
      </c>
      <c r="B211" t="s">
        <v>583</v>
      </c>
      <c r="C211" t="s">
        <v>373</v>
      </c>
      <c r="D211" t="s">
        <v>584</v>
      </c>
      <c r="E211" t="s">
        <v>2331</v>
      </c>
      <c r="F211">
        <v>12</v>
      </c>
      <c r="G211">
        <v>1109.28</v>
      </c>
      <c r="H211">
        <v>0</v>
      </c>
      <c r="J211">
        <v>0</v>
      </c>
      <c r="K211" t="s">
        <v>376</v>
      </c>
      <c r="M211" t="s">
        <v>376</v>
      </c>
      <c r="P211" t="s">
        <v>2332</v>
      </c>
    </row>
    <row r="213" spans="1:16">
      <c r="A213" t="s">
        <v>582</v>
      </c>
      <c r="B213" t="s">
        <v>583</v>
      </c>
      <c r="C213" t="s">
        <v>373</v>
      </c>
      <c r="D213" t="s">
        <v>1858</v>
      </c>
      <c r="E213" t="s">
        <v>1857</v>
      </c>
      <c r="F213">
        <v>0</v>
      </c>
      <c r="G213">
        <v>0</v>
      </c>
      <c r="H213">
        <v>0</v>
      </c>
      <c r="J213">
        <v>0</v>
      </c>
      <c r="K213" t="s">
        <v>376</v>
      </c>
      <c r="M213" t="s">
        <v>376</v>
      </c>
      <c r="P213" t="s">
        <v>1857</v>
      </c>
    </row>
    <row r="215" spans="1:16">
      <c r="A215" t="s">
        <v>582</v>
      </c>
      <c r="B215" t="s">
        <v>583</v>
      </c>
      <c r="C215" t="s">
        <v>373</v>
      </c>
      <c r="D215" t="s">
        <v>1861</v>
      </c>
      <c r="E215" t="s">
        <v>1857</v>
      </c>
      <c r="F215">
        <v>0</v>
      </c>
      <c r="G215">
        <v>0</v>
      </c>
      <c r="H215">
        <v>0</v>
      </c>
      <c r="J215">
        <v>0</v>
      </c>
      <c r="K215" t="s">
        <v>376</v>
      </c>
      <c r="M215" t="s">
        <v>376</v>
      </c>
      <c r="P215" t="s">
        <v>1857</v>
      </c>
    </row>
    <row r="217" spans="1:16">
      <c r="A217" t="s">
        <v>582</v>
      </c>
      <c r="B217" t="s">
        <v>583</v>
      </c>
      <c r="C217" t="s">
        <v>373</v>
      </c>
      <c r="D217" t="s">
        <v>1863</v>
      </c>
      <c r="E217" t="s">
        <v>1857</v>
      </c>
      <c r="F217">
        <v>0</v>
      </c>
      <c r="G217">
        <v>0</v>
      </c>
      <c r="H217">
        <v>0</v>
      </c>
      <c r="J217">
        <v>0</v>
      </c>
      <c r="K217" t="s">
        <v>376</v>
      </c>
      <c r="M217" t="s">
        <v>376</v>
      </c>
      <c r="P217" t="s">
        <v>1857</v>
      </c>
    </row>
    <row r="219" spans="1:16">
      <c r="A219" t="s">
        <v>582</v>
      </c>
      <c r="B219" t="s">
        <v>583</v>
      </c>
      <c r="C219" t="s">
        <v>601</v>
      </c>
      <c r="D219" t="s">
        <v>1866</v>
      </c>
      <c r="E219" t="s">
        <v>1857</v>
      </c>
      <c r="F219">
        <v>0</v>
      </c>
      <c r="G219">
        <v>0</v>
      </c>
      <c r="H219">
        <v>0</v>
      </c>
      <c r="J219">
        <v>0</v>
      </c>
      <c r="K219" t="s">
        <v>376</v>
      </c>
      <c r="M219" t="s">
        <v>376</v>
      </c>
      <c r="P219" t="s">
        <v>1857</v>
      </c>
    </row>
    <row r="221" spans="1:16">
      <c r="A221" t="s">
        <v>582</v>
      </c>
      <c r="B221" t="s">
        <v>583</v>
      </c>
      <c r="C221" t="s">
        <v>373</v>
      </c>
      <c r="D221" t="s">
        <v>1869</v>
      </c>
      <c r="E221" t="s">
        <v>1857</v>
      </c>
      <c r="F221">
        <v>0</v>
      </c>
      <c r="G221">
        <v>0</v>
      </c>
      <c r="H221">
        <v>0</v>
      </c>
      <c r="J221">
        <v>0</v>
      </c>
      <c r="K221" t="s">
        <v>376</v>
      </c>
      <c r="M221" t="s">
        <v>376</v>
      </c>
      <c r="P221" t="s">
        <v>1857</v>
      </c>
    </row>
    <row r="223" spans="1:16">
      <c r="A223" t="s">
        <v>582</v>
      </c>
      <c r="B223" t="s">
        <v>583</v>
      </c>
      <c r="C223" t="s">
        <v>373</v>
      </c>
      <c r="D223" t="s">
        <v>1870</v>
      </c>
      <c r="E223" t="s">
        <v>1857</v>
      </c>
      <c r="F223">
        <v>0</v>
      </c>
      <c r="G223">
        <v>0</v>
      </c>
      <c r="H223">
        <v>0</v>
      </c>
      <c r="J223">
        <v>0</v>
      </c>
      <c r="K223" t="s">
        <v>376</v>
      </c>
      <c r="M223" t="s">
        <v>376</v>
      </c>
      <c r="P223" t="s">
        <v>1857</v>
      </c>
    </row>
    <row r="225" spans="1:17">
      <c r="A225" t="s">
        <v>582</v>
      </c>
      <c r="B225" t="s">
        <v>583</v>
      </c>
      <c r="C225" t="s">
        <v>373</v>
      </c>
      <c r="D225" t="s">
        <v>1871</v>
      </c>
      <c r="E225" t="s">
        <v>1857</v>
      </c>
      <c r="F225">
        <v>0</v>
      </c>
      <c r="G225">
        <v>0</v>
      </c>
      <c r="H225">
        <v>0</v>
      </c>
      <c r="J225">
        <v>0</v>
      </c>
      <c r="K225" t="s">
        <v>376</v>
      </c>
      <c r="M225" t="s">
        <v>376</v>
      </c>
      <c r="P225" t="s">
        <v>1857</v>
      </c>
    </row>
    <row r="227" spans="1:17">
      <c r="A227" t="s">
        <v>582</v>
      </c>
      <c r="B227" t="s">
        <v>583</v>
      </c>
      <c r="C227" t="s">
        <v>373</v>
      </c>
      <c r="D227" t="s">
        <v>1874</v>
      </c>
      <c r="E227" t="s">
        <v>2050</v>
      </c>
      <c r="F227">
        <v>0</v>
      </c>
      <c r="G227">
        <v>0</v>
      </c>
      <c r="H227">
        <v>0</v>
      </c>
      <c r="J227">
        <v>0</v>
      </c>
      <c r="K227" t="s">
        <v>376</v>
      </c>
      <c r="M227" t="s">
        <v>376</v>
      </c>
      <c r="P227" t="s">
        <v>2050</v>
      </c>
    </row>
    <row r="229" spans="1:17">
      <c r="A229" t="s">
        <v>385</v>
      </c>
      <c r="B229" t="s">
        <v>386</v>
      </c>
      <c r="C229" t="s">
        <v>387</v>
      </c>
      <c r="D229" t="s">
        <v>388</v>
      </c>
      <c r="E229" t="s">
        <v>389</v>
      </c>
      <c r="F229" t="s">
        <v>385</v>
      </c>
      <c r="G229" t="s">
        <v>390</v>
      </c>
      <c r="H229" t="s">
        <v>391</v>
      </c>
      <c r="I229" t="s">
        <v>392</v>
      </c>
      <c r="J229" t="s">
        <v>393</v>
      </c>
      <c r="K229" t="s">
        <v>394</v>
      </c>
      <c r="L229" t="s">
        <v>392</v>
      </c>
      <c r="M229" t="s">
        <v>386</v>
      </c>
      <c r="N229" t="s">
        <v>395</v>
      </c>
      <c r="O229" t="s">
        <v>395</v>
      </c>
      <c r="P229" t="s">
        <v>394</v>
      </c>
      <c r="Q229" t="s">
        <v>396</v>
      </c>
    </row>
    <row r="230" spans="1:17">
      <c r="A230" t="s">
        <v>582</v>
      </c>
      <c r="B230" t="s">
        <v>583</v>
      </c>
      <c r="E230" t="s">
        <v>2333</v>
      </c>
      <c r="F230">
        <v>28</v>
      </c>
      <c r="G230">
        <v>3109.3</v>
      </c>
      <c r="H230">
        <v>0</v>
      </c>
      <c r="J230">
        <v>0</v>
      </c>
      <c r="K230" t="s">
        <v>376</v>
      </c>
      <c r="M230" t="s">
        <v>376</v>
      </c>
      <c r="P230" t="s">
        <v>2334</v>
      </c>
    </row>
    <row r="232" spans="1:17">
      <c r="A232" t="s">
        <v>385</v>
      </c>
      <c r="B232" t="s">
        <v>386</v>
      </c>
      <c r="C232" t="s">
        <v>387</v>
      </c>
      <c r="D232" t="s">
        <v>388</v>
      </c>
      <c r="E232" t="s">
        <v>389</v>
      </c>
      <c r="F232" t="s">
        <v>385</v>
      </c>
      <c r="G232" t="s">
        <v>390</v>
      </c>
      <c r="H232" t="s">
        <v>391</v>
      </c>
      <c r="I232" t="s">
        <v>392</v>
      </c>
      <c r="J232" t="s">
        <v>393</v>
      </c>
      <c r="K232" t="s">
        <v>394</v>
      </c>
      <c r="L232" t="s">
        <v>392</v>
      </c>
      <c r="M232" t="s">
        <v>386</v>
      </c>
      <c r="N232" t="s">
        <v>395</v>
      </c>
      <c r="O232" t="s">
        <v>395</v>
      </c>
      <c r="P232" t="s">
        <v>394</v>
      </c>
      <c r="Q232" t="s">
        <v>396</v>
      </c>
    </row>
    <row r="233" spans="1:17">
      <c r="A233" t="s">
        <v>587</v>
      </c>
      <c r="B233" t="s">
        <v>588</v>
      </c>
      <c r="C233" t="s">
        <v>373</v>
      </c>
      <c r="D233" t="s">
        <v>589</v>
      </c>
      <c r="E233" t="s">
        <v>2335</v>
      </c>
      <c r="F233">
        <v>6</v>
      </c>
      <c r="G233">
        <v>581.52</v>
      </c>
      <c r="H233">
        <v>0</v>
      </c>
      <c r="J233">
        <v>0</v>
      </c>
      <c r="K233" t="s">
        <v>376</v>
      </c>
      <c r="M233" t="s">
        <v>376</v>
      </c>
      <c r="P233" t="s">
        <v>2336</v>
      </c>
      <c r="Q233" t="s">
        <v>377</v>
      </c>
    </row>
    <row r="235" spans="1:17">
      <c r="A235" t="s">
        <v>587</v>
      </c>
      <c r="B235" t="s">
        <v>588</v>
      </c>
      <c r="C235" t="s">
        <v>373</v>
      </c>
      <c r="D235" t="s">
        <v>1880</v>
      </c>
      <c r="E235" t="s">
        <v>2337</v>
      </c>
      <c r="F235">
        <v>14</v>
      </c>
      <c r="G235">
        <v>1389.64</v>
      </c>
      <c r="H235">
        <v>0</v>
      </c>
      <c r="J235">
        <v>0</v>
      </c>
      <c r="K235" t="s">
        <v>376</v>
      </c>
      <c r="M235" t="s">
        <v>376</v>
      </c>
      <c r="P235" t="s">
        <v>2338</v>
      </c>
      <c r="Q235" t="s">
        <v>377</v>
      </c>
    </row>
    <row r="237" spans="1:17">
      <c r="A237" t="s">
        <v>587</v>
      </c>
      <c r="B237" t="s">
        <v>588</v>
      </c>
      <c r="C237" t="s">
        <v>373</v>
      </c>
      <c r="D237" t="s">
        <v>592</v>
      </c>
      <c r="E237" t="s">
        <v>2339</v>
      </c>
      <c r="F237">
        <v>16.5</v>
      </c>
      <c r="G237">
        <v>3257.76</v>
      </c>
      <c r="H237">
        <v>0</v>
      </c>
      <c r="J237">
        <v>0</v>
      </c>
      <c r="K237" t="s">
        <v>376</v>
      </c>
      <c r="M237" t="s">
        <v>376</v>
      </c>
      <c r="P237" t="s">
        <v>2340</v>
      </c>
      <c r="Q237" t="s">
        <v>377</v>
      </c>
    </row>
    <row r="239" spans="1:17">
      <c r="A239" t="s">
        <v>587</v>
      </c>
      <c r="B239" t="s">
        <v>588</v>
      </c>
      <c r="C239" t="s">
        <v>373</v>
      </c>
      <c r="D239" t="s">
        <v>2341</v>
      </c>
      <c r="E239" t="s">
        <v>2342</v>
      </c>
      <c r="F239">
        <v>8</v>
      </c>
      <c r="G239">
        <v>1436.48</v>
      </c>
      <c r="H239">
        <v>0</v>
      </c>
      <c r="J239">
        <v>0</v>
      </c>
      <c r="K239" t="s">
        <v>2343</v>
      </c>
      <c r="M239" t="s">
        <v>376</v>
      </c>
      <c r="P239" t="s">
        <v>2344</v>
      </c>
      <c r="Q239" t="s">
        <v>377</v>
      </c>
    </row>
    <row r="241" spans="1:17">
      <c r="A241" t="s">
        <v>587</v>
      </c>
      <c r="B241" t="s">
        <v>588</v>
      </c>
      <c r="C241" t="s">
        <v>373</v>
      </c>
      <c r="D241" t="s">
        <v>595</v>
      </c>
      <c r="E241" t="s">
        <v>376</v>
      </c>
      <c r="F241">
        <v>0</v>
      </c>
      <c r="G241">
        <v>0</v>
      </c>
      <c r="H241">
        <v>0</v>
      </c>
      <c r="J241">
        <v>0</v>
      </c>
      <c r="K241" t="s">
        <v>2296</v>
      </c>
      <c r="M241" t="s">
        <v>510</v>
      </c>
      <c r="P241" t="s">
        <v>2345</v>
      </c>
      <c r="Q241" t="s">
        <v>377</v>
      </c>
    </row>
    <row r="243" spans="1:17">
      <c r="A243" t="s">
        <v>587</v>
      </c>
      <c r="B243" t="s">
        <v>588</v>
      </c>
      <c r="C243" t="s">
        <v>373</v>
      </c>
      <c r="D243" t="s">
        <v>598</v>
      </c>
      <c r="E243" t="s">
        <v>2346</v>
      </c>
      <c r="F243">
        <v>4</v>
      </c>
      <c r="G243">
        <v>397.04</v>
      </c>
      <c r="H243">
        <v>0</v>
      </c>
      <c r="J243">
        <v>0</v>
      </c>
      <c r="K243" t="s">
        <v>376</v>
      </c>
      <c r="M243" t="s">
        <v>376</v>
      </c>
      <c r="P243" t="s">
        <v>2347</v>
      </c>
      <c r="Q243" t="s">
        <v>377</v>
      </c>
    </row>
    <row r="245" spans="1:17">
      <c r="A245" t="s">
        <v>587</v>
      </c>
      <c r="B245" t="s">
        <v>588</v>
      </c>
      <c r="C245" t="s">
        <v>601</v>
      </c>
      <c r="D245" t="s">
        <v>602</v>
      </c>
      <c r="E245" t="s">
        <v>376</v>
      </c>
      <c r="F245">
        <v>0</v>
      </c>
      <c r="G245">
        <v>0</v>
      </c>
      <c r="H245">
        <v>0</v>
      </c>
      <c r="J245">
        <v>0</v>
      </c>
      <c r="K245" t="s">
        <v>603</v>
      </c>
      <c r="M245" t="s">
        <v>376</v>
      </c>
      <c r="P245" t="s">
        <v>2348</v>
      </c>
      <c r="Q245" t="s">
        <v>377</v>
      </c>
    </row>
    <row r="247" spans="1:17">
      <c r="A247" t="s">
        <v>587</v>
      </c>
      <c r="B247" t="s">
        <v>588</v>
      </c>
      <c r="C247" t="s">
        <v>373</v>
      </c>
      <c r="D247" t="s">
        <v>606</v>
      </c>
      <c r="E247" t="s">
        <v>376</v>
      </c>
      <c r="F247">
        <v>0</v>
      </c>
      <c r="G247">
        <v>0</v>
      </c>
      <c r="H247">
        <v>0</v>
      </c>
      <c r="J247">
        <v>0</v>
      </c>
      <c r="K247" t="s">
        <v>534</v>
      </c>
      <c r="M247" t="s">
        <v>376</v>
      </c>
      <c r="P247" t="s">
        <v>2349</v>
      </c>
      <c r="Q247" t="s">
        <v>377</v>
      </c>
    </row>
    <row r="249" spans="1:17">
      <c r="A249" t="s">
        <v>587</v>
      </c>
      <c r="B249" t="s">
        <v>588</v>
      </c>
      <c r="C249" t="s">
        <v>373</v>
      </c>
      <c r="D249" t="s">
        <v>609</v>
      </c>
      <c r="E249" t="s">
        <v>2350</v>
      </c>
      <c r="F249">
        <v>0</v>
      </c>
      <c r="G249">
        <v>0</v>
      </c>
      <c r="H249">
        <v>0</v>
      </c>
      <c r="J249">
        <v>0</v>
      </c>
      <c r="K249" t="s">
        <v>376</v>
      </c>
      <c r="M249" t="s">
        <v>604</v>
      </c>
      <c r="P249" t="s">
        <v>2351</v>
      </c>
      <c r="Q249" t="s">
        <v>377</v>
      </c>
    </row>
    <row r="251" spans="1:17">
      <c r="A251" t="s">
        <v>587</v>
      </c>
      <c r="B251" t="s">
        <v>588</v>
      </c>
      <c r="C251" t="s">
        <v>601</v>
      </c>
      <c r="D251" t="s">
        <v>612</v>
      </c>
      <c r="E251" t="s">
        <v>2352</v>
      </c>
      <c r="F251">
        <v>24</v>
      </c>
      <c r="G251">
        <v>3092.16</v>
      </c>
      <c r="H251">
        <v>0</v>
      </c>
      <c r="J251">
        <v>0</v>
      </c>
      <c r="K251" t="s">
        <v>376</v>
      </c>
      <c r="M251" t="s">
        <v>376</v>
      </c>
      <c r="P251" t="s">
        <v>2353</v>
      </c>
      <c r="Q251" t="s">
        <v>377</v>
      </c>
    </row>
    <row r="253" spans="1:17">
      <c r="A253" t="s">
        <v>587</v>
      </c>
      <c r="B253" t="s">
        <v>588</v>
      </c>
      <c r="C253" t="s">
        <v>373</v>
      </c>
      <c r="D253" t="s">
        <v>615</v>
      </c>
      <c r="E253" t="s">
        <v>644</v>
      </c>
      <c r="F253">
        <v>16</v>
      </c>
      <c r="G253">
        <v>1479.04</v>
      </c>
      <c r="H253">
        <v>0</v>
      </c>
      <c r="J253">
        <v>0</v>
      </c>
      <c r="K253" t="s">
        <v>376</v>
      </c>
      <c r="M253" t="s">
        <v>376</v>
      </c>
      <c r="P253" t="s">
        <v>2354</v>
      </c>
      <c r="Q253" t="s">
        <v>377</v>
      </c>
    </row>
    <row r="255" spans="1:17">
      <c r="A255" t="s">
        <v>587</v>
      </c>
      <c r="B255" t="s">
        <v>588</v>
      </c>
      <c r="C255" t="s">
        <v>373</v>
      </c>
      <c r="D255" t="s">
        <v>618</v>
      </c>
      <c r="E255" t="s">
        <v>2355</v>
      </c>
      <c r="F255">
        <v>17</v>
      </c>
      <c r="G255">
        <v>1571.48</v>
      </c>
      <c r="H255">
        <v>0</v>
      </c>
      <c r="J255">
        <v>0</v>
      </c>
      <c r="K255" t="s">
        <v>376</v>
      </c>
      <c r="M255" t="s">
        <v>376</v>
      </c>
      <c r="P255" t="s">
        <v>2356</v>
      </c>
      <c r="Q255" t="s">
        <v>377</v>
      </c>
    </row>
    <row r="257" spans="1:17">
      <c r="A257" t="s">
        <v>587</v>
      </c>
      <c r="B257" t="s">
        <v>588</v>
      </c>
      <c r="C257" t="s">
        <v>373</v>
      </c>
      <c r="D257" t="s">
        <v>621</v>
      </c>
      <c r="E257" t="s">
        <v>644</v>
      </c>
      <c r="F257">
        <v>3</v>
      </c>
      <c r="G257">
        <v>374.95</v>
      </c>
      <c r="H257">
        <v>0</v>
      </c>
      <c r="J257">
        <v>0</v>
      </c>
      <c r="K257" t="s">
        <v>376</v>
      </c>
      <c r="M257" t="s">
        <v>376</v>
      </c>
      <c r="P257" t="s">
        <v>2357</v>
      </c>
      <c r="Q257" t="s">
        <v>377</v>
      </c>
    </row>
    <row r="259" spans="1:17">
      <c r="A259" t="s">
        <v>587</v>
      </c>
      <c r="B259" t="s">
        <v>588</v>
      </c>
      <c r="C259" t="s">
        <v>373</v>
      </c>
      <c r="D259" t="s">
        <v>625</v>
      </c>
      <c r="E259" t="s">
        <v>2358</v>
      </c>
      <c r="F259">
        <v>0</v>
      </c>
      <c r="G259">
        <v>0</v>
      </c>
      <c r="H259">
        <v>0</v>
      </c>
      <c r="J259">
        <v>0</v>
      </c>
      <c r="K259" t="s">
        <v>376</v>
      </c>
      <c r="M259" t="s">
        <v>376</v>
      </c>
      <c r="P259" t="s">
        <v>2358</v>
      </c>
      <c r="Q259" t="s">
        <v>377</v>
      </c>
    </row>
    <row r="261" spans="1:17">
      <c r="A261" t="s">
        <v>587</v>
      </c>
      <c r="B261" t="s">
        <v>588</v>
      </c>
      <c r="C261" t="s">
        <v>373</v>
      </c>
      <c r="D261" t="s">
        <v>627</v>
      </c>
      <c r="E261" t="s">
        <v>376</v>
      </c>
      <c r="F261">
        <v>0</v>
      </c>
      <c r="G261">
        <v>0</v>
      </c>
      <c r="H261">
        <v>0</v>
      </c>
      <c r="J261">
        <v>0</v>
      </c>
      <c r="K261" t="s">
        <v>628</v>
      </c>
      <c r="M261" t="s">
        <v>376</v>
      </c>
      <c r="P261" t="s">
        <v>629</v>
      </c>
      <c r="Q261" t="s">
        <v>377</v>
      </c>
    </row>
    <row r="263" spans="1:17">
      <c r="A263" t="s">
        <v>587</v>
      </c>
      <c r="B263" t="s">
        <v>588</v>
      </c>
      <c r="C263" t="s">
        <v>373</v>
      </c>
      <c r="D263" t="s">
        <v>630</v>
      </c>
      <c r="E263" t="s">
        <v>2359</v>
      </c>
      <c r="F263">
        <v>8</v>
      </c>
      <c r="G263">
        <v>739.52</v>
      </c>
      <c r="H263">
        <v>0</v>
      </c>
      <c r="J263">
        <v>0</v>
      </c>
      <c r="K263" t="s">
        <v>376</v>
      </c>
      <c r="M263" t="s">
        <v>376</v>
      </c>
      <c r="P263" t="s">
        <v>2360</v>
      </c>
      <c r="Q263" t="s">
        <v>377</v>
      </c>
    </row>
    <row r="266" spans="1:17">
      <c r="A266" t="s">
        <v>2239</v>
      </c>
      <c r="B266" t="s">
        <v>333</v>
      </c>
      <c r="D266" t="s">
        <v>334</v>
      </c>
      <c r="E266" t="s">
        <v>335</v>
      </c>
      <c r="G266" t="s">
        <v>336</v>
      </c>
      <c r="H266" t="s">
        <v>2240</v>
      </c>
      <c r="I266" t="s">
        <v>338</v>
      </c>
      <c r="J266" s="13">
        <v>43276</v>
      </c>
      <c r="K266" t="s">
        <v>715</v>
      </c>
    </row>
    <row r="267" spans="1:17">
      <c r="G267" t="s">
        <v>340</v>
      </c>
      <c r="H267" t="s">
        <v>341</v>
      </c>
      <c r="K267" t="s">
        <v>342</v>
      </c>
      <c r="L267" t="s">
        <v>343</v>
      </c>
      <c r="P267" t="s">
        <v>344</v>
      </c>
    </row>
    <row r="268" spans="1:17">
      <c r="E268" t="s">
        <v>345</v>
      </c>
      <c r="F268" t="s">
        <v>346</v>
      </c>
      <c r="G268" t="s">
        <v>347</v>
      </c>
      <c r="H268" t="s">
        <v>348</v>
      </c>
      <c r="I268" t="s">
        <v>349</v>
      </c>
      <c r="J268" t="s">
        <v>350</v>
      </c>
      <c r="K268" t="s">
        <v>351</v>
      </c>
      <c r="L268" t="s">
        <v>349</v>
      </c>
      <c r="M268" t="s">
        <v>351</v>
      </c>
      <c r="N268" t="s">
        <v>352</v>
      </c>
      <c r="O268" t="s">
        <v>353</v>
      </c>
      <c r="P268" t="s">
        <v>354</v>
      </c>
    </row>
    <row r="269" spans="1:17">
      <c r="E269" t="s">
        <v>355</v>
      </c>
      <c r="F269" t="s">
        <v>356</v>
      </c>
      <c r="G269" t="s">
        <v>357</v>
      </c>
      <c r="H269" t="s">
        <v>358</v>
      </c>
      <c r="J269" t="s">
        <v>359</v>
      </c>
      <c r="K269" t="s">
        <v>360</v>
      </c>
      <c r="M269" t="s">
        <v>361</v>
      </c>
      <c r="N269" t="s">
        <v>362</v>
      </c>
      <c r="O269" t="s">
        <v>362</v>
      </c>
      <c r="P269" t="s">
        <v>363</v>
      </c>
      <c r="Q269" t="s">
        <v>364</v>
      </c>
    </row>
    <row r="270" spans="1:17">
      <c r="A270" t="s">
        <v>365</v>
      </c>
      <c r="C270" t="s">
        <v>366</v>
      </c>
      <c r="D270" t="s">
        <v>367</v>
      </c>
      <c r="E270" t="s">
        <v>368</v>
      </c>
      <c r="F270" t="s">
        <v>369</v>
      </c>
      <c r="G270" t="s">
        <v>370</v>
      </c>
      <c r="H270" t="s">
        <v>368</v>
      </c>
      <c r="J270" t="s">
        <v>368</v>
      </c>
      <c r="K270" t="s">
        <v>368</v>
      </c>
      <c r="M270" t="s">
        <v>368</v>
      </c>
    </row>
    <row r="272" spans="1:17">
      <c r="A272" t="s">
        <v>587</v>
      </c>
      <c r="B272" t="s">
        <v>588</v>
      </c>
      <c r="C272" t="s">
        <v>373</v>
      </c>
      <c r="D272" t="s">
        <v>637</v>
      </c>
      <c r="E272" t="s">
        <v>1894</v>
      </c>
      <c r="F272">
        <v>0</v>
      </c>
      <c r="G272">
        <v>0</v>
      </c>
      <c r="H272">
        <v>0</v>
      </c>
      <c r="J272">
        <v>0</v>
      </c>
      <c r="K272" t="s">
        <v>376</v>
      </c>
      <c r="M272" t="s">
        <v>376</v>
      </c>
      <c r="P272" t="s">
        <v>1894</v>
      </c>
      <c r="Q272" t="s">
        <v>377</v>
      </c>
    </row>
    <row r="274" spans="1:17">
      <c r="A274" t="s">
        <v>587</v>
      </c>
      <c r="B274" t="s">
        <v>588</v>
      </c>
      <c r="C274" t="s">
        <v>373</v>
      </c>
      <c r="D274" t="s">
        <v>640</v>
      </c>
      <c r="E274" t="s">
        <v>1857</v>
      </c>
      <c r="F274">
        <v>0</v>
      </c>
      <c r="G274">
        <v>0</v>
      </c>
      <c r="H274">
        <v>0</v>
      </c>
      <c r="J274">
        <v>0</v>
      </c>
      <c r="K274" t="s">
        <v>376</v>
      </c>
      <c r="M274" t="s">
        <v>376</v>
      </c>
      <c r="P274" t="s">
        <v>1857</v>
      </c>
      <c r="Q274" t="s">
        <v>377</v>
      </c>
    </row>
    <row r="276" spans="1:17">
      <c r="A276" t="s">
        <v>587</v>
      </c>
      <c r="B276" t="s">
        <v>588</v>
      </c>
      <c r="C276" t="s">
        <v>373</v>
      </c>
      <c r="D276" t="s">
        <v>643</v>
      </c>
      <c r="E276" t="s">
        <v>2361</v>
      </c>
      <c r="F276">
        <v>8</v>
      </c>
      <c r="G276">
        <v>739.52</v>
      </c>
      <c r="H276">
        <v>0</v>
      </c>
      <c r="J276">
        <v>0</v>
      </c>
      <c r="K276" t="s">
        <v>376</v>
      </c>
      <c r="M276" t="s">
        <v>376</v>
      </c>
      <c r="P276" t="s">
        <v>2362</v>
      </c>
    </row>
    <row r="278" spans="1:17">
      <c r="A278" t="s">
        <v>587</v>
      </c>
      <c r="B278" t="s">
        <v>588</v>
      </c>
      <c r="C278" t="s">
        <v>373</v>
      </c>
      <c r="D278" t="s">
        <v>1908</v>
      </c>
      <c r="E278" t="s">
        <v>1857</v>
      </c>
      <c r="F278">
        <v>6</v>
      </c>
      <c r="G278">
        <v>554.64</v>
      </c>
      <c r="H278">
        <v>0</v>
      </c>
      <c r="J278">
        <v>0</v>
      </c>
      <c r="K278" t="s">
        <v>376</v>
      </c>
      <c r="M278" t="s">
        <v>376</v>
      </c>
      <c r="P278" t="s">
        <v>2363</v>
      </c>
      <c r="Q278" t="s">
        <v>377</v>
      </c>
    </row>
    <row r="280" spans="1:17">
      <c r="A280" t="s">
        <v>587</v>
      </c>
      <c r="B280" t="s">
        <v>588</v>
      </c>
      <c r="C280" t="s">
        <v>373</v>
      </c>
      <c r="D280" t="s">
        <v>646</v>
      </c>
      <c r="E280" t="s">
        <v>1912</v>
      </c>
      <c r="F280">
        <v>24</v>
      </c>
      <c r="G280">
        <v>2160</v>
      </c>
      <c r="H280">
        <v>0</v>
      </c>
      <c r="J280">
        <v>0</v>
      </c>
      <c r="K280" t="s">
        <v>376</v>
      </c>
      <c r="M280" t="s">
        <v>376</v>
      </c>
      <c r="P280" t="s">
        <v>2364</v>
      </c>
      <c r="Q280" t="s">
        <v>377</v>
      </c>
    </row>
    <row r="282" spans="1:17">
      <c r="A282" t="s">
        <v>587</v>
      </c>
      <c r="B282" t="s">
        <v>588</v>
      </c>
      <c r="C282" t="s">
        <v>373</v>
      </c>
      <c r="D282" t="s">
        <v>649</v>
      </c>
      <c r="E282" t="s">
        <v>376</v>
      </c>
      <c r="F282">
        <v>0</v>
      </c>
      <c r="G282">
        <v>0</v>
      </c>
      <c r="H282">
        <v>0</v>
      </c>
      <c r="J282">
        <v>0</v>
      </c>
      <c r="K282" t="s">
        <v>1948</v>
      </c>
      <c r="M282" t="s">
        <v>376</v>
      </c>
      <c r="P282" t="s">
        <v>2365</v>
      </c>
      <c r="Q282" t="s">
        <v>377</v>
      </c>
    </row>
    <row r="284" spans="1:17">
      <c r="A284" t="s">
        <v>587</v>
      </c>
      <c r="B284" t="s">
        <v>588</v>
      </c>
      <c r="C284" t="s">
        <v>373</v>
      </c>
      <c r="D284" t="s">
        <v>653</v>
      </c>
      <c r="E284" t="s">
        <v>2366</v>
      </c>
      <c r="F284">
        <v>0</v>
      </c>
      <c r="G284">
        <v>0</v>
      </c>
      <c r="H284">
        <v>0</v>
      </c>
      <c r="J284">
        <v>0</v>
      </c>
      <c r="K284" t="s">
        <v>376</v>
      </c>
      <c r="M284" t="s">
        <v>376</v>
      </c>
      <c r="P284" t="s">
        <v>2367</v>
      </c>
      <c r="Q284" t="s">
        <v>377</v>
      </c>
    </row>
    <row r="286" spans="1:17">
      <c r="A286" t="s">
        <v>587</v>
      </c>
      <c r="B286" t="s">
        <v>588</v>
      </c>
      <c r="C286" t="s">
        <v>373</v>
      </c>
      <c r="D286" t="s">
        <v>1919</v>
      </c>
      <c r="E286" t="s">
        <v>1759</v>
      </c>
      <c r="F286">
        <v>0</v>
      </c>
      <c r="G286">
        <v>0</v>
      </c>
      <c r="H286">
        <v>0</v>
      </c>
      <c r="J286">
        <v>0</v>
      </c>
      <c r="K286" t="s">
        <v>2368</v>
      </c>
      <c r="M286" t="s">
        <v>2166</v>
      </c>
      <c r="P286" t="s">
        <v>2369</v>
      </c>
      <c r="Q286" t="s">
        <v>377</v>
      </c>
    </row>
    <row r="288" spans="1:17">
      <c r="A288" t="s">
        <v>587</v>
      </c>
      <c r="B288" t="s">
        <v>588</v>
      </c>
      <c r="C288" t="s">
        <v>373</v>
      </c>
      <c r="D288" t="s">
        <v>657</v>
      </c>
      <c r="E288" t="s">
        <v>2370</v>
      </c>
      <c r="F288">
        <v>0</v>
      </c>
      <c r="G288">
        <v>0</v>
      </c>
      <c r="H288">
        <v>0</v>
      </c>
      <c r="J288">
        <v>0</v>
      </c>
      <c r="K288" t="s">
        <v>376</v>
      </c>
      <c r="M288" t="s">
        <v>376</v>
      </c>
      <c r="P288" t="s">
        <v>2370</v>
      </c>
    </row>
    <row r="290" spans="1:17">
      <c r="A290" t="s">
        <v>587</v>
      </c>
      <c r="B290" t="s">
        <v>588</v>
      </c>
      <c r="C290" t="s">
        <v>373</v>
      </c>
      <c r="D290" t="s">
        <v>660</v>
      </c>
      <c r="E290" t="s">
        <v>376</v>
      </c>
      <c r="F290">
        <v>0</v>
      </c>
      <c r="G290">
        <v>0</v>
      </c>
      <c r="H290">
        <v>0</v>
      </c>
      <c r="J290">
        <v>0</v>
      </c>
      <c r="K290" t="s">
        <v>1948</v>
      </c>
      <c r="M290" t="s">
        <v>376</v>
      </c>
      <c r="P290" t="s">
        <v>2371</v>
      </c>
    </row>
    <row r="292" spans="1:17">
      <c r="A292" t="s">
        <v>587</v>
      </c>
      <c r="B292" t="s">
        <v>588</v>
      </c>
      <c r="C292" t="s">
        <v>601</v>
      </c>
      <c r="D292" t="s">
        <v>1923</v>
      </c>
      <c r="E292" t="s">
        <v>459</v>
      </c>
      <c r="F292">
        <v>8</v>
      </c>
      <c r="G292">
        <v>656.8</v>
      </c>
      <c r="H292">
        <v>0</v>
      </c>
      <c r="J292">
        <v>0</v>
      </c>
      <c r="K292" t="s">
        <v>2372</v>
      </c>
      <c r="M292" t="s">
        <v>376</v>
      </c>
      <c r="P292" t="s">
        <v>2373</v>
      </c>
    </row>
    <row r="294" spans="1:17">
      <c r="A294" t="s">
        <v>385</v>
      </c>
      <c r="B294" t="s">
        <v>386</v>
      </c>
      <c r="C294" t="s">
        <v>387</v>
      </c>
      <c r="D294" t="s">
        <v>388</v>
      </c>
      <c r="E294" t="s">
        <v>389</v>
      </c>
      <c r="F294" t="s">
        <v>385</v>
      </c>
      <c r="G294" t="s">
        <v>390</v>
      </c>
      <c r="H294" t="s">
        <v>391</v>
      </c>
      <c r="I294" t="s">
        <v>392</v>
      </c>
      <c r="J294" t="s">
        <v>393</v>
      </c>
      <c r="K294" t="s">
        <v>394</v>
      </c>
      <c r="L294" t="s">
        <v>392</v>
      </c>
      <c r="M294" t="s">
        <v>386</v>
      </c>
      <c r="N294" t="s">
        <v>395</v>
      </c>
      <c r="O294" t="s">
        <v>395</v>
      </c>
      <c r="P294" t="s">
        <v>394</v>
      </c>
      <c r="Q294" t="s">
        <v>396</v>
      </c>
    </row>
    <row r="295" spans="1:17">
      <c r="A295" t="s">
        <v>587</v>
      </c>
      <c r="B295" t="s">
        <v>588</v>
      </c>
      <c r="E295" t="s">
        <v>2374</v>
      </c>
      <c r="F295">
        <v>162.5</v>
      </c>
      <c r="G295">
        <v>18430.55</v>
      </c>
      <c r="H295">
        <v>0</v>
      </c>
      <c r="J295">
        <v>0</v>
      </c>
      <c r="K295" t="s">
        <v>2375</v>
      </c>
      <c r="M295" t="s">
        <v>2376</v>
      </c>
      <c r="P295" t="s">
        <v>2377</v>
      </c>
    </row>
    <row r="297" spans="1:17">
      <c r="A297" t="s">
        <v>385</v>
      </c>
      <c r="B297" t="s">
        <v>386</v>
      </c>
      <c r="C297" t="s">
        <v>387</v>
      </c>
      <c r="D297" t="s">
        <v>388</v>
      </c>
      <c r="E297" t="s">
        <v>389</v>
      </c>
      <c r="F297" t="s">
        <v>385</v>
      </c>
      <c r="G297" t="s">
        <v>390</v>
      </c>
      <c r="H297" t="s">
        <v>391</v>
      </c>
      <c r="I297" t="s">
        <v>392</v>
      </c>
      <c r="J297" t="s">
        <v>393</v>
      </c>
      <c r="K297" t="s">
        <v>394</v>
      </c>
      <c r="L297" t="s">
        <v>392</v>
      </c>
      <c r="M297" t="s">
        <v>386</v>
      </c>
      <c r="N297" t="s">
        <v>395</v>
      </c>
      <c r="O297" t="s">
        <v>395</v>
      </c>
      <c r="P297" t="s">
        <v>394</v>
      </c>
      <c r="Q297" t="s">
        <v>396</v>
      </c>
    </row>
    <row r="298" spans="1:17">
      <c r="A298" t="s">
        <v>667</v>
      </c>
      <c r="B298" t="s">
        <v>668</v>
      </c>
      <c r="C298" t="s">
        <v>373</v>
      </c>
      <c r="D298" t="s">
        <v>677</v>
      </c>
      <c r="E298" t="s">
        <v>2378</v>
      </c>
      <c r="F298">
        <v>0</v>
      </c>
      <c r="G298">
        <v>0</v>
      </c>
      <c r="H298">
        <v>0</v>
      </c>
      <c r="J298">
        <v>0</v>
      </c>
      <c r="K298" t="s">
        <v>2379</v>
      </c>
      <c r="M298" t="s">
        <v>376</v>
      </c>
      <c r="P298" t="s">
        <v>2380</v>
      </c>
      <c r="Q298" t="s">
        <v>377</v>
      </c>
    </row>
    <row r="300" spans="1:17">
      <c r="A300" t="s">
        <v>667</v>
      </c>
      <c r="B300" t="s">
        <v>668</v>
      </c>
      <c r="C300" t="s">
        <v>601</v>
      </c>
      <c r="D300" t="s">
        <v>680</v>
      </c>
      <c r="E300" t="s">
        <v>376</v>
      </c>
      <c r="F300">
        <v>0</v>
      </c>
      <c r="G300">
        <v>0</v>
      </c>
      <c r="H300">
        <v>0</v>
      </c>
      <c r="J300">
        <v>0</v>
      </c>
      <c r="K300" t="s">
        <v>2381</v>
      </c>
      <c r="M300" t="s">
        <v>2382</v>
      </c>
      <c r="P300" t="s">
        <v>2383</v>
      </c>
      <c r="Q300" t="s">
        <v>377</v>
      </c>
    </row>
    <row r="302" spans="1:17">
      <c r="A302" t="s">
        <v>667</v>
      </c>
      <c r="B302" t="s">
        <v>668</v>
      </c>
      <c r="C302" t="s">
        <v>373</v>
      </c>
      <c r="D302" t="s">
        <v>684</v>
      </c>
      <c r="E302" t="s">
        <v>376</v>
      </c>
      <c r="F302">
        <v>0</v>
      </c>
      <c r="G302">
        <v>0</v>
      </c>
      <c r="H302">
        <v>0</v>
      </c>
      <c r="J302">
        <v>0</v>
      </c>
      <c r="K302" t="s">
        <v>1940</v>
      </c>
      <c r="M302" t="s">
        <v>1941</v>
      </c>
      <c r="P302" t="s">
        <v>2384</v>
      </c>
      <c r="Q302" t="s">
        <v>377</v>
      </c>
    </row>
    <row r="304" spans="1:17">
      <c r="A304" t="s">
        <v>667</v>
      </c>
      <c r="B304" t="s">
        <v>668</v>
      </c>
      <c r="C304" t="s">
        <v>373</v>
      </c>
      <c r="D304" t="s">
        <v>689</v>
      </c>
      <c r="E304" t="s">
        <v>376</v>
      </c>
      <c r="F304">
        <v>0</v>
      </c>
      <c r="G304">
        <v>0</v>
      </c>
      <c r="H304">
        <v>0</v>
      </c>
      <c r="J304">
        <v>0</v>
      </c>
      <c r="K304" t="s">
        <v>2385</v>
      </c>
      <c r="M304" t="s">
        <v>376</v>
      </c>
      <c r="P304" t="s">
        <v>2385</v>
      </c>
      <c r="Q304" t="s">
        <v>377</v>
      </c>
    </row>
    <row r="306" spans="1:17">
      <c r="A306" t="s">
        <v>667</v>
      </c>
      <c r="B306" t="s">
        <v>668</v>
      </c>
      <c r="C306" t="s">
        <v>373</v>
      </c>
      <c r="D306" t="s">
        <v>692</v>
      </c>
      <c r="E306" t="s">
        <v>2386</v>
      </c>
      <c r="F306">
        <v>0</v>
      </c>
      <c r="G306">
        <v>0</v>
      </c>
      <c r="H306">
        <v>0</v>
      </c>
      <c r="J306">
        <v>0</v>
      </c>
      <c r="K306" t="s">
        <v>537</v>
      </c>
      <c r="M306" t="s">
        <v>376</v>
      </c>
      <c r="P306" t="s">
        <v>2387</v>
      </c>
      <c r="Q306" t="s">
        <v>377</v>
      </c>
    </row>
    <row r="308" spans="1:17">
      <c r="A308" t="s">
        <v>667</v>
      </c>
      <c r="B308" t="s">
        <v>668</v>
      </c>
      <c r="C308" t="s">
        <v>373</v>
      </c>
      <c r="D308" t="s">
        <v>696</v>
      </c>
      <c r="E308" t="s">
        <v>459</v>
      </c>
      <c r="F308">
        <v>0</v>
      </c>
      <c r="G308">
        <v>0</v>
      </c>
      <c r="H308">
        <v>0</v>
      </c>
      <c r="J308">
        <v>0</v>
      </c>
      <c r="K308" t="s">
        <v>376</v>
      </c>
      <c r="M308" t="s">
        <v>376</v>
      </c>
      <c r="P308" t="s">
        <v>459</v>
      </c>
      <c r="Q308" t="s">
        <v>377</v>
      </c>
    </row>
    <row r="310" spans="1:17">
      <c r="A310" t="s">
        <v>667</v>
      </c>
      <c r="B310" t="s">
        <v>668</v>
      </c>
      <c r="C310" t="s">
        <v>373</v>
      </c>
      <c r="D310" t="s">
        <v>698</v>
      </c>
      <c r="E310" t="s">
        <v>2267</v>
      </c>
      <c r="F310">
        <v>18</v>
      </c>
      <c r="G310">
        <v>1477.8</v>
      </c>
      <c r="H310">
        <v>0</v>
      </c>
      <c r="J310">
        <v>0</v>
      </c>
      <c r="K310" t="s">
        <v>376</v>
      </c>
      <c r="M310" t="s">
        <v>376</v>
      </c>
      <c r="P310" t="s">
        <v>2388</v>
      </c>
      <c r="Q310" t="s">
        <v>377</v>
      </c>
    </row>
    <row r="312" spans="1:17">
      <c r="A312" t="s">
        <v>667</v>
      </c>
      <c r="B312" t="s">
        <v>668</v>
      </c>
      <c r="C312" t="s">
        <v>373</v>
      </c>
      <c r="D312" t="s">
        <v>701</v>
      </c>
      <c r="E312" t="s">
        <v>1734</v>
      </c>
      <c r="F312">
        <v>0</v>
      </c>
      <c r="G312">
        <v>0</v>
      </c>
      <c r="H312">
        <v>0</v>
      </c>
      <c r="J312">
        <v>0</v>
      </c>
      <c r="K312" t="s">
        <v>376</v>
      </c>
      <c r="M312" t="s">
        <v>376</v>
      </c>
      <c r="P312" t="s">
        <v>1734</v>
      </c>
    </row>
    <row r="314" spans="1:17">
      <c r="A314" t="s">
        <v>667</v>
      </c>
      <c r="B314" t="s">
        <v>668</v>
      </c>
      <c r="C314" t="s">
        <v>373</v>
      </c>
      <c r="D314" t="s">
        <v>1950</v>
      </c>
      <c r="E314" t="s">
        <v>1734</v>
      </c>
      <c r="F314">
        <v>0</v>
      </c>
      <c r="G314">
        <v>0</v>
      </c>
      <c r="H314">
        <v>0</v>
      </c>
      <c r="J314">
        <v>0</v>
      </c>
      <c r="K314" t="s">
        <v>376</v>
      </c>
      <c r="M314" t="s">
        <v>376</v>
      </c>
      <c r="P314" t="s">
        <v>1734</v>
      </c>
    </row>
    <row r="316" spans="1:17">
      <c r="A316" t="s">
        <v>385</v>
      </c>
      <c r="B316" t="s">
        <v>386</v>
      </c>
      <c r="C316" t="s">
        <v>387</v>
      </c>
      <c r="D316" t="s">
        <v>388</v>
      </c>
      <c r="E316" t="s">
        <v>389</v>
      </c>
      <c r="F316" t="s">
        <v>385</v>
      </c>
      <c r="G316" t="s">
        <v>390</v>
      </c>
      <c r="H316" t="s">
        <v>391</v>
      </c>
      <c r="I316" t="s">
        <v>392</v>
      </c>
      <c r="J316" t="s">
        <v>393</v>
      </c>
      <c r="K316" t="s">
        <v>394</v>
      </c>
      <c r="L316" t="s">
        <v>392</v>
      </c>
      <c r="M316" t="s">
        <v>386</v>
      </c>
      <c r="N316" t="s">
        <v>395</v>
      </c>
      <c r="O316" t="s">
        <v>395</v>
      </c>
      <c r="P316" t="s">
        <v>394</v>
      </c>
      <c r="Q316" t="s">
        <v>396</v>
      </c>
    </row>
    <row r="317" spans="1:17">
      <c r="A317" t="s">
        <v>667</v>
      </c>
      <c r="B317" t="s">
        <v>668</v>
      </c>
      <c r="E317" t="s">
        <v>2389</v>
      </c>
      <c r="F317">
        <v>18</v>
      </c>
      <c r="G317">
        <v>1477.8</v>
      </c>
      <c r="H317">
        <v>0</v>
      </c>
      <c r="J317">
        <v>0</v>
      </c>
      <c r="K317" t="s">
        <v>2390</v>
      </c>
      <c r="M317" t="s">
        <v>2391</v>
      </c>
      <c r="P317" t="s">
        <v>2392</v>
      </c>
    </row>
    <row r="319" spans="1:17">
      <c r="A319" t="s">
        <v>385</v>
      </c>
      <c r="B319" t="s">
        <v>386</v>
      </c>
      <c r="C319" t="s">
        <v>387</v>
      </c>
      <c r="D319" t="s">
        <v>388</v>
      </c>
      <c r="E319" t="s">
        <v>389</v>
      </c>
      <c r="F319" t="s">
        <v>385</v>
      </c>
      <c r="G319" t="s">
        <v>390</v>
      </c>
      <c r="H319" t="s">
        <v>391</v>
      </c>
      <c r="I319" t="s">
        <v>392</v>
      </c>
      <c r="J319" t="s">
        <v>393</v>
      </c>
      <c r="K319" t="s">
        <v>394</v>
      </c>
      <c r="L319" t="s">
        <v>392</v>
      </c>
      <c r="M319" t="s">
        <v>386</v>
      </c>
      <c r="N319" t="s">
        <v>395</v>
      </c>
      <c r="O319" t="s">
        <v>395</v>
      </c>
      <c r="P319" t="s">
        <v>394</v>
      </c>
      <c r="Q319" t="s">
        <v>396</v>
      </c>
    </row>
    <row r="320" spans="1:17">
      <c r="A320" t="s">
        <v>707</v>
      </c>
      <c r="B320" t="s">
        <v>708</v>
      </c>
      <c r="C320" t="s">
        <v>373</v>
      </c>
      <c r="D320" t="s">
        <v>709</v>
      </c>
      <c r="E320" t="s">
        <v>1744</v>
      </c>
      <c r="F320">
        <v>6</v>
      </c>
      <c r="G320">
        <v>595.55999999999995</v>
      </c>
      <c r="H320">
        <v>0</v>
      </c>
      <c r="J320">
        <v>0</v>
      </c>
      <c r="K320" t="s">
        <v>376</v>
      </c>
      <c r="M320" t="s">
        <v>376</v>
      </c>
      <c r="P320" t="s">
        <v>1745</v>
      </c>
      <c r="Q320" t="s">
        <v>377</v>
      </c>
    </row>
    <row r="322" spans="1:17">
      <c r="A322" t="s">
        <v>707</v>
      </c>
      <c r="B322" t="s">
        <v>708</v>
      </c>
      <c r="C322" t="s">
        <v>373</v>
      </c>
      <c r="D322" t="s">
        <v>711</v>
      </c>
      <c r="E322" t="s">
        <v>2393</v>
      </c>
      <c r="F322">
        <v>6</v>
      </c>
      <c r="G322">
        <v>595.55999999999995</v>
      </c>
      <c r="H322">
        <v>0</v>
      </c>
      <c r="J322">
        <v>0</v>
      </c>
      <c r="K322" t="s">
        <v>376</v>
      </c>
      <c r="M322" t="s">
        <v>376</v>
      </c>
      <c r="P322" t="s">
        <v>2394</v>
      </c>
      <c r="Q322" t="s">
        <v>377</v>
      </c>
    </row>
    <row r="324" spans="1:17">
      <c r="A324" t="s">
        <v>707</v>
      </c>
      <c r="B324" t="s">
        <v>708</v>
      </c>
      <c r="C324" t="s">
        <v>373</v>
      </c>
      <c r="D324" t="s">
        <v>712</v>
      </c>
      <c r="E324" t="s">
        <v>2395</v>
      </c>
      <c r="F324">
        <v>7</v>
      </c>
      <c r="G324">
        <v>1415.26</v>
      </c>
      <c r="H324">
        <v>0</v>
      </c>
      <c r="J324">
        <v>0</v>
      </c>
      <c r="K324" t="s">
        <v>376</v>
      </c>
      <c r="M324" t="s">
        <v>376</v>
      </c>
      <c r="P324" t="s">
        <v>2396</v>
      </c>
      <c r="Q324" t="s">
        <v>377</v>
      </c>
    </row>
    <row r="326" spans="1:17">
      <c r="A326" t="s">
        <v>707</v>
      </c>
      <c r="B326" t="s">
        <v>708</v>
      </c>
      <c r="C326" t="s">
        <v>373</v>
      </c>
      <c r="D326" t="s">
        <v>719</v>
      </c>
      <c r="E326" t="s">
        <v>2397</v>
      </c>
      <c r="F326">
        <v>0</v>
      </c>
      <c r="G326">
        <v>0</v>
      </c>
      <c r="H326">
        <v>0</v>
      </c>
      <c r="J326">
        <v>0</v>
      </c>
      <c r="K326" t="s">
        <v>376</v>
      </c>
      <c r="M326" t="s">
        <v>376</v>
      </c>
      <c r="P326" t="s">
        <v>2397</v>
      </c>
      <c r="Q326" t="s">
        <v>377</v>
      </c>
    </row>
    <row r="328" spans="1:17">
      <c r="A328" t="s">
        <v>707</v>
      </c>
      <c r="B328" t="s">
        <v>708</v>
      </c>
      <c r="C328" t="s">
        <v>373</v>
      </c>
      <c r="D328" t="s">
        <v>722</v>
      </c>
      <c r="E328" t="s">
        <v>1784</v>
      </c>
      <c r="F328">
        <v>0</v>
      </c>
      <c r="G328">
        <v>0</v>
      </c>
      <c r="H328">
        <v>0</v>
      </c>
      <c r="J328">
        <v>0</v>
      </c>
      <c r="K328" t="s">
        <v>376</v>
      </c>
      <c r="M328" t="s">
        <v>376</v>
      </c>
      <c r="P328" t="s">
        <v>1784</v>
      </c>
      <c r="Q328" t="s">
        <v>377</v>
      </c>
    </row>
    <row r="330" spans="1:17">
      <c r="A330" t="s">
        <v>707</v>
      </c>
      <c r="B330" t="s">
        <v>708</v>
      </c>
      <c r="C330" t="s">
        <v>373</v>
      </c>
      <c r="D330" t="s">
        <v>723</v>
      </c>
      <c r="E330" t="s">
        <v>2398</v>
      </c>
      <c r="F330">
        <v>0</v>
      </c>
      <c r="G330">
        <v>0</v>
      </c>
      <c r="H330">
        <v>0</v>
      </c>
      <c r="J330">
        <v>0</v>
      </c>
      <c r="K330" t="s">
        <v>376</v>
      </c>
      <c r="M330" t="s">
        <v>376</v>
      </c>
      <c r="P330" t="s">
        <v>2398</v>
      </c>
      <c r="Q330" t="s">
        <v>377</v>
      </c>
    </row>
    <row r="332" spans="1:17">
      <c r="A332" t="s">
        <v>2239</v>
      </c>
      <c r="B332" t="s">
        <v>333</v>
      </c>
      <c r="D332" t="s">
        <v>334</v>
      </c>
      <c r="E332" t="s">
        <v>335</v>
      </c>
      <c r="G332" t="s">
        <v>336</v>
      </c>
      <c r="H332" t="s">
        <v>2240</v>
      </c>
      <c r="I332" t="s">
        <v>338</v>
      </c>
      <c r="J332" s="13">
        <v>43276</v>
      </c>
      <c r="K332" t="s">
        <v>792</v>
      </c>
    </row>
    <row r="333" spans="1:17">
      <c r="G333" t="s">
        <v>340</v>
      </c>
      <c r="H333" t="s">
        <v>341</v>
      </c>
      <c r="K333" t="s">
        <v>342</v>
      </c>
      <c r="L333" t="s">
        <v>343</v>
      </c>
      <c r="P333" t="s">
        <v>344</v>
      </c>
    </row>
    <row r="334" spans="1:17">
      <c r="E334" t="s">
        <v>345</v>
      </c>
      <c r="F334" t="s">
        <v>346</v>
      </c>
      <c r="G334" t="s">
        <v>347</v>
      </c>
      <c r="H334" t="s">
        <v>348</v>
      </c>
      <c r="I334" t="s">
        <v>349</v>
      </c>
      <c r="J334" t="s">
        <v>350</v>
      </c>
      <c r="K334" t="s">
        <v>351</v>
      </c>
      <c r="L334" t="s">
        <v>349</v>
      </c>
      <c r="M334" t="s">
        <v>351</v>
      </c>
      <c r="N334" t="s">
        <v>352</v>
      </c>
      <c r="O334" t="s">
        <v>353</v>
      </c>
      <c r="P334" t="s">
        <v>354</v>
      </c>
    </row>
    <row r="335" spans="1:17">
      <c r="E335" t="s">
        <v>355</v>
      </c>
      <c r="F335" t="s">
        <v>356</v>
      </c>
      <c r="G335" t="s">
        <v>357</v>
      </c>
      <c r="H335" t="s">
        <v>358</v>
      </c>
      <c r="J335" t="s">
        <v>359</v>
      </c>
      <c r="K335" t="s">
        <v>360</v>
      </c>
      <c r="M335" t="s">
        <v>361</v>
      </c>
      <c r="N335" t="s">
        <v>362</v>
      </c>
      <c r="O335" t="s">
        <v>362</v>
      </c>
      <c r="P335" t="s">
        <v>363</v>
      </c>
      <c r="Q335" t="s">
        <v>364</v>
      </c>
    </row>
    <row r="336" spans="1:17">
      <c r="A336" t="s">
        <v>365</v>
      </c>
      <c r="C336" t="s">
        <v>366</v>
      </c>
      <c r="D336" t="s">
        <v>367</v>
      </c>
      <c r="E336" t="s">
        <v>368</v>
      </c>
      <c r="F336" t="s">
        <v>369</v>
      </c>
      <c r="G336" t="s">
        <v>370</v>
      </c>
      <c r="H336" t="s">
        <v>368</v>
      </c>
      <c r="J336" t="s">
        <v>368</v>
      </c>
      <c r="K336" t="s">
        <v>368</v>
      </c>
      <c r="M336" t="s">
        <v>368</v>
      </c>
    </row>
    <row r="339" spans="1:17">
      <c r="A339" t="s">
        <v>707</v>
      </c>
      <c r="B339" t="s">
        <v>708</v>
      </c>
      <c r="C339" t="s">
        <v>373</v>
      </c>
      <c r="D339" t="s">
        <v>726</v>
      </c>
      <c r="E339" t="s">
        <v>1757</v>
      </c>
      <c r="F339">
        <v>0</v>
      </c>
      <c r="G339">
        <v>0</v>
      </c>
      <c r="H339">
        <v>0</v>
      </c>
      <c r="J339">
        <v>0</v>
      </c>
      <c r="K339" t="s">
        <v>376</v>
      </c>
      <c r="M339" t="s">
        <v>376</v>
      </c>
      <c r="P339" t="s">
        <v>1757</v>
      </c>
      <c r="Q339" t="s">
        <v>377</v>
      </c>
    </row>
    <row r="341" spans="1:17">
      <c r="A341" t="s">
        <v>707</v>
      </c>
      <c r="B341" t="s">
        <v>708</v>
      </c>
      <c r="C341" t="s">
        <v>373</v>
      </c>
      <c r="D341" t="s">
        <v>729</v>
      </c>
      <c r="E341" t="s">
        <v>2399</v>
      </c>
      <c r="F341">
        <v>16</v>
      </c>
      <c r="G341">
        <v>3556.8</v>
      </c>
      <c r="H341">
        <v>0</v>
      </c>
      <c r="J341">
        <v>0</v>
      </c>
      <c r="K341" t="s">
        <v>376</v>
      </c>
      <c r="M341" t="s">
        <v>376</v>
      </c>
      <c r="P341" t="s">
        <v>2400</v>
      </c>
      <c r="Q341" t="s">
        <v>377</v>
      </c>
    </row>
    <row r="343" spans="1:17">
      <c r="A343" t="s">
        <v>707</v>
      </c>
      <c r="B343" t="s">
        <v>708</v>
      </c>
      <c r="C343" t="s">
        <v>373</v>
      </c>
      <c r="D343" t="s">
        <v>732</v>
      </c>
      <c r="E343" t="s">
        <v>2401</v>
      </c>
      <c r="F343">
        <v>4</v>
      </c>
      <c r="G343">
        <v>753.2</v>
      </c>
      <c r="H343">
        <v>0</v>
      </c>
      <c r="J343">
        <v>0</v>
      </c>
      <c r="K343" t="s">
        <v>376</v>
      </c>
      <c r="M343" t="s">
        <v>376</v>
      </c>
      <c r="P343" t="s">
        <v>2402</v>
      </c>
      <c r="Q343" t="s">
        <v>377</v>
      </c>
    </row>
    <row r="345" spans="1:17">
      <c r="A345" t="s">
        <v>707</v>
      </c>
      <c r="B345" t="s">
        <v>708</v>
      </c>
      <c r="C345" t="s">
        <v>373</v>
      </c>
      <c r="D345" t="s">
        <v>1968</v>
      </c>
      <c r="E345" t="s">
        <v>2403</v>
      </c>
      <c r="F345">
        <v>0</v>
      </c>
      <c r="G345">
        <v>0</v>
      </c>
      <c r="H345">
        <v>0</v>
      </c>
      <c r="J345">
        <v>0</v>
      </c>
      <c r="K345" t="s">
        <v>376</v>
      </c>
      <c r="M345" t="s">
        <v>376</v>
      </c>
      <c r="P345" t="s">
        <v>2403</v>
      </c>
    </row>
    <row r="347" spans="1:17">
      <c r="A347" t="s">
        <v>707</v>
      </c>
      <c r="B347" t="s">
        <v>708</v>
      </c>
      <c r="C347" t="s">
        <v>373</v>
      </c>
      <c r="D347" t="s">
        <v>738</v>
      </c>
      <c r="E347" t="s">
        <v>2404</v>
      </c>
      <c r="F347">
        <v>36</v>
      </c>
      <c r="G347">
        <v>861</v>
      </c>
      <c r="H347">
        <v>0</v>
      </c>
      <c r="J347">
        <v>0</v>
      </c>
      <c r="K347" t="s">
        <v>376</v>
      </c>
      <c r="M347" t="s">
        <v>376</v>
      </c>
      <c r="P347" t="s">
        <v>2405</v>
      </c>
      <c r="Q347" t="s">
        <v>377</v>
      </c>
    </row>
    <row r="349" spans="1:17">
      <c r="A349" t="s">
        <v>707</v>
      </c>
      <c r="B349" t="s">
        <v>708</v>
      </c>
      <c r="C349" t="s">
        <v>373</v>
      </c>
      <c r="D349" t="s">
        <v>741</v>
      </c>
      <c r="E349" t="s">
        <v>483</v>
      </c>
      <c r="F349">
        <v>16</v>
      </c>
      <c r="G349">
        <v>1313.6</v>
      </c>
      <c r="H349">
        <v>0</v>
      </c>
      <c r="J349">
        <v>0</v>
      </c>
      <c r="K349" t="s">
        <v>376</v>
      </c>
      <c r="M349" t="s">
        <v>376</v>
      </c>
      <c r="P349" t="s">
        <v>2406</v>
      </c>
      <c r="Q349" t="s">
        <v>377</v>
      </c>
    </row>
    <row r="351" spans="1:17">
      <c r="A351" t="s">
        <v>707</v>
      </c>
      <c r="B351" t="s">
        <v>708</v>
      </c>
      <c r="C351" t="s">
        <v>373</v>
      </c>
      <c r="D351" t="s">
        <v>744</v>
      </c>
      <c r="E351" t="s">
        <v>749</v>
      </c>
      <c r="F351">
        <v>0</v>
      </c>
      <c r="G351">
        <v>0</v>
      </c>
      <c r="H351">
        <v>0</v>
      </c>
      <c r="J351">
        <v>0</v>
      </c>
      <c r="K351" t="s">
        <v>376</v>
      </c>
      <c r="M351" t="s">
        <v>376</v>
      </c>
      <c r="P351" t="s">
        <v>749</v>
      </c>
      <c r="Q351" t="s">
        <v>377</v>
      </c>
    </row>
    <row r="353" spans="1:17">
      <c r="A353" t="s">
        <v>707</v>
      </c>
      <c r="B353" t="s">
        <v>708</v>
      </c>
      <c r="C353" t="s">
        <v>601</v>
      </c>
      <c r="D353" t="s">
        <v>746</v>
      </c>
      <c r="E353" t="s">
        <v>1725</v>
      </c>
      <c r="F353">
        <v>3</v>
      </c>
      <c r="G353">
        <v>333</v>
      </c>
      <c r="H353">
        <v>0</v>
      </c>
      <c r="J353">
        <v>0</v>
      </c>
      <c r="K353" t="s">
        <v>376</v>
      </c>
      <c r="M353" t="s">
        <v>376</v>
      </c>
      <c r="P353" t="s">
        <v>2407</v>
      </c>
      <c r="Q353" t="s">
        <v>377</v>
      </c>
    </row>
    <row r="355" spans="1:17">
      <c r="A355" t="s">
        <v>707</v>
      </c>
      <c r="B355" t="s">
        <v>708</v>
      </c>
      <c r="C355" t="s">
        <v>601</v>
      </c>
      <c r="D355" t="s">
        <v>748</v>
      </c>
      <c r="E355" t="s">
        <v>2408</v>
      </c>
      <c r="F355">
        <v>0</v>
      </c>
      <c r="G355">
        <v>0</v>
      </c>
      <c r="H355">
        <v>0</v>
      </c>
      <c r="J355">
        <v>0</v>
      </c>
      <c r="K355" t="s">
        <v>376</v>
      </c>
      <c r="M355" t="s">
        <v>376</v>
      </c>
      <c r="P355" t="s">
        <v>2408</v>
      </c>
      <c r="Q355" t="s">
        <v>377</v>
      </c>
    </row>
    <row r="357" spans="1:17">
      <c r="A357" t="s">
        <v>707</v>
      </c>
      <c r="B357" t="s">
        <v>708</v>
      </c>
      <c r="C357" t="s">
        <v>751</v>
      </c>
      <c r="D357" t="s">
        <v>752</v>
      </c>
      <c r="E357" t="s">
        <v>2409</v>
      </c>
      <c r="F357">
        <v>0</v>
      </c>
      <c r="G357">
        <v>0</v>
      </c>
      <c r="H357">
        <v>0</v>
      </c>
      <c r="J357">
        <v>0</v>
      </c>
      <c r="K357" t="s">
        <v>376</v>
      </c>
      <c r="M357" t="s">
        <v>376</v>
      </c>
      <c r="P357" t="s">
        <v>2409</v>
      </c>
      <c r="Q357" t="s">
        <v>377</v>
      </c>
    </row>
    <row r="359" spans="1:17">
      <c r="A359" t="s">
        <v>707</v>
      </c>
      <c r="B359" t="s">
        <v>708</v>
      </c>
      <c r="C359" t="s">
        <v>373</v>
      </c>
      <c r="D359" t="s">
        <v>755</v>
      </c>
      <c r="E359" t="s">
        <v>483</v>
      </c>
      <c r="F359">
        <v>8</v>
      </c>
      <c r="G359">
        <v>656.8</v>
      </c>
      <c r="H359">
        <v>0</v>
      </c>
      <c r="J359">
        <v>0</v>
      </c>
      <c r="K359" t="s">
        <v>376</v>
      </c>
      <c r="M359" t="s">
        <v>376</v>
      </c>
      <c r="P359" t="s">
        <v>2410</v>
      </c>
      <c r="Q359" t="s">
        <v>377</v>
      </c>
    </row>
    <row r="361" spans="1:17">
      <c r="A361" t="s">
        <v>707</v>
      </c>
      <c r="B361" t="s">
        <v>708</v>
      </c>
      <c r="C361" t="s">
        <v>373</v>
      </c>
      <c r="D361" t="s">
        <v>758</v>
      </c>
      <c r="E361" t="s">
        <v>890</v>
      </c>
      <c r="F361">
        <v>6</v>
      </c>
      <c r="G361">
        <v>492.6</v>
      </c>
      <c r="H361">
        <v>0</v>
      </c>
      <c r="J361">
        <v>0</v>
      </c>
      <c r="K361" t="s">
        <v>376</v>
      </c>
      <c r="M361" t="s">
        <v>376</v>
      </c>
      <c r="P361" t="s">
        <v>2411</v>
      </c>
    </row>
    <row r="363" spans="1:17">
      <c r="A363" t="s">
        <v>707</v>
      </c>
      <c r="B363" t="s">
        <v>708</v>
      </c>
      <c r="C363" t="s">
        <v>373</v>
      </c>
      <c r="D363" t="s">
        <v>759</v>
      </c>
      <c r="E363" t="s">
        <v>1720</v>
      </c>
      <c r="F363">
        <v>0</v>
      </c>
      <c r="G363">
        <v>0</v>
      </c>
      <c r="H363">
        <v>0</v>
      </c>
      <c r="J363">
        <v>0</v>
      </c>
      <c r="K363" t="s">
        <v>376</v>
      </c>
      <c r="M363" t="s">
        <v>376</v>
      </c>
      <c r="P363" t="s">
        <v>1720</v>
      </c>
      <c r="Q363" t="s">
        <v>377</v>
      </c>
    </row>
    <row r="365" spans="1:17">
      <c r="A365" t="s">
        <v>707</v>
      </c>
      <c r="B365" t="s">
        <v>708</v>
      </c>
      <c r="C365" t="s">
        <v>373</v>
      </c>
      <c r="D365" t="s">
        <v>762</v>
      </c>
      <c r="E365" t="s">
        <v>749</v>
      </c>
      <c r="F365">
        <v>0</v>
      </c>
      <c r="G365">
        <v>0</v>
      </c>
      <c r="H365">
        <v>0</v>
      </c>
      <c r="J365">
        <v>0</v>
      </c>
      <c r="K365" t="s">
        <v>376</v>
      </c>
      <c r="M365" t="s">
        <v>376</v>
      </c>
      <c r="P365" t="s">
        <v>749</v>
      </c>
      <c r="Q365" t="s">
        <v>377</v>
      </c>
    </row>
    <row r="367" spans="1:17">
      <c r="A367" t="s">
        <v>707</v>
      </c>
      <c r="B367" t="s">
        <v>708</v>
      </c>
      <c r="C367" t="s">
        <v>373</v>
      </c>
      <c r="D367" t="s">
        <v>765</v>
      </c>
      <c r="E367" t="s">
        <v>2408</v>
      </c>
      <c r="F367">
        <v>0</v>
      </c>
      <c r="G367">
        <v>0</v>
      </c>
      <c r="H367">
        <v>0</v>
      </c>
      <c r="J367">
        <v>0</v>
      </c>
      <c r="K367" t="s">
        <v>376</v>
      </c>
      <c r="M367" t="s">
        <v>376</v>
      </c>
      <c r="P367" t="s">
        <v>2408</v>
      </c>
      <c r="Q367" t="s">
        <v>377</v>
      </c>
    </row>
    <row r="369" spans="1:17">
      <c r="A369" t="s">
        <v>707</v>
      </c>
      <c r="B369" t="s">
        <v>708</v>
      </c>
      <c r="C369" t="s">
        <v>373</v>
      </c>
      <c r="D369" t="s">
        <v>768</v>
      </c>
      <c r="E369" t="s">
        <v>462</v>
      </c>
      <c r="F369">
        <v>8</v>
      </c>
      <c r="G369">
        <v>656.8</v>
      </c>
      <c r="H369">
        <v>0</v>
      </c>
      <c r="J369">
        <v>0</v>
      </c>
      <c r="K369" t="s">
        <v>376</v>
      </c>
      <c r="M369" t="s">
        <v>376</v>
      </c>
      <c r="P369" t="s">
        <v>2412</v>
      </c>
      <c r="Q369" t="s">
        <v>377</v>
      </c>
    </row>
    <row r="371" spans="1:17">
      <c r="A371" t="s">
        <v>707</v>
      </c>
      <c r="B371" t="s">
        <v>708</v>
      </c>
      <c r="C371" t="s">
        <v>373</v>
      </c>
      <c r="D371" t="s">
        <v>771</v>
      </c>
      <c r="E371" t="s">
        <v>459</v>
      </c>
      <c r="F371">
        <v>4</v>
      </c>
      <c r="G371">
        <v>328.4</v>
      </c>
      <c r="H371">
        <v>0</v>
      </c>
      <c r="J371">
        <v>0</v>
      </c>
      <c r="K371" t="s">
        <v>376</v>
      </c>
      <c r="M371" t="s">
        <v>376</v>
      </c>
      <c r="P371" t="s">
        <v>2413</v>
      </c>
      <c r="Q371" t="s">
        <v>377</v>
      </c>
    </row>
    <row r="373" spans="1:17">
      <c r="A373" t="s">
        <v>707</v>
      </c>
      <c r="B373" t="s">
        <v>708</v>
      </c>
      <c r="C373" t="s">
        <v>373</v>
      </c>
      <c r="D373" t="s">
        <v>773</v>
      </c>
      <c r="E373" t="s">
        <v>1725</v>
      </c>
      <c r="F373">
        <v>4.5</v>
      </c>
      <c r="G373">
        <v>369.45</v>
      </c>
      <c r="H373">
        <v>0</v>
      </c>
      <c r="J373">
        <v>0</v>
      </c>
      <c r="K373" t="s">
        <v>376</v>
      </c>
      <c r="M373" t="s">
        <v>376</v>
      </c>
      <c r="P373" t="s">
        <v>2414</v>
      </c>
      <c r="Q373" t="s">
        <v>377</v>
      </c>
    </row>
    <row r="375" spans="1:17">
      <c r="A375" t="s">
        <v>707</v>
      </c>
      <c r="B375" t="s">
        <v>708</v>
      </c>
      <c r="C375" t="s">
        <v>373</v>
      </c>
      <c r="D375" t="s">
        <v>1983</v>
      </c>
      <c r="E375" t="s">
        <v>1048</v>
      </c>
      <c r="F375">
        <v>0</v>
      </c>
      <c r="G375">
        <v>0</v>
      </c>
      <c r="H375">
        <v>0</v>
      </c>
      <c r="J375">
        <v>0</v>
      </c>
      <c r="K375" t="s">
        <v>376</v>
      </c>
      <c r="M375" t="s">
        <v>376</v>
      </c>
      <c r="P375" t="s">
        <v>1048</v>
      </c>
      <c r="Q375" t="s">
        <v>377</v>
      </c>
    </row>
    <row r="377" spans="1:17">
      <c r="A377" t="s">
        <v>707</v>
      </c>
      <c r="B377" t="s">
        <v>708</v>
      </c>
      <c r="C377" t="s">
        <v>601</v>
      </c>
      <c r="D377" t="s">
        <v>774</v>
      </c>
      <c r="E377" t="s">
        <v>1722</v>
      </c>
      <c r="F377">
        <v>16</v>
      </c>
      <c r="G377">
        <v>1313.6</v>
      </c>
      <c r="H377">
        <v>0</v>
      </c>
      <c r="J377">
        <v>0</v>
      </c>
      <c r="K377" t="s">
        <v>376</v>
      </c>
      <c r="M377" t="s">
        <v>376</v>
      </c>
      <c r="P377" t="s">
        <v>2415</v>
      </c>
      <c r="Q377" t="s">
        <v>377</v>
      </c>
    </row>
    <row r="379" spans="1:17">
      <c r="A379" t="s">
        <v>707</v>
      </c>
      <c r="B379" t="s">
        <v>708</v>
      </c>
      <c r="C379" t="s">
        <v>601</v>
      </c>
      <c r="D379" t="s">
        <v>1985</v>
      </c>
      <c r="E379" t="s">
        <v>459</v>
      </c>
      <c r="F379">
        <v>4</v>
      </c>
      <c r="G379">
        <v>328.4</v>
      </c>
      <c r="H379">
        <v>0</v>
      </c>
      <c r="J379">
        <v>0</v>
      </c>
      <c r="K379" t="s">
        <v>376</v>
      </c>
      <c r="M379" t="s">
        <v>376</v>
      </c>
      <c r="P379" t="s">
        <v>2413</v>
      </c>
      <c r="Q379" t="s">
        <v>377</v>
      </c>
    </row>
    <row r="381" spans="1:17">
      <c r="A381" t="s">
        <v>385</v>
      </c>
      <c r="B381" t="s">
        <v>386</v>
      </c>
      <c r="C381" t="s">
        <v>387</v>
      </c>
      <c r="D381" t="s">
        <v>388</v>
      </c>
      <c r="E381" t="s">
        <v>389</v>
      </c>
      <c r="F381" t="s">
        <v>385</v>
      </c>
      <c r="G381" t="s">
        <v>390</v>
      </c>
      <c r="H381" t="s">
        <v>391</v>
      </c>
      <c r="I381" t="s">
        <v>392</v>
      </c>
      <c r="J381" t="s">
        <v>393</v>
      </c>
      <c r="K381" t="s">
        <v>394</v>
      </c>
      <c r="L381" t="s">
        <v>392</v>
      </c>
      <c r="M381" t="s">
        <v>386</v>
      </c>
      <c r="N381" t="s">
        <v>395</v>
      </c>
      <c r="O381" t="s">
        <v>395</v>
      </c>
      <c r="P381" t="s">
        <v>394</v>
      </c>
      <c r="Q381" t="s">
        <v>396</v>
      </c>
    </row>
    <row r="382" spans="1:17">
      <c r="A382" t="s">
        <v>707</v>
      </c>
      <c r="B382" t="s">
        <v>708</v>
      </c>
      <c r="E382" t="s">
        <v>2416</v>
      </c>
      <c r="F382">
        <v>144.5</v>
      </c>
      <c r="G382">
        <v>13570.03</v>
      </c>
      <c r="H382">
        <v>0</v>
      </c>
      <c r="J382">
        <v>0</v>
      </c>
      <c r="K382" t="s">
        <v>376</v>
      </c>
      <c r="M382" t="s">
        <v>376</v>
      </c>
      <c r="P382" t="s">
        <v>2417</v>
      </c>
    </row>
    <row r="384" spans="1:17">
      <c r="A384" t="s">
        <v>385</v>
      </c>
      <c r="B384" t="s">
        <v>386</v>
      </c>
      <c r="C384" t="s">
        <v>387</v>
      </c>
      <c r="D384" t="s">
        <v>388</v>
      </c>
      <c r="E384" t="s">
        <v>389</v>
      </c>
      <c r="F384" t="s">
        <v>385</v>
      </c>
      <c r="G384" t="s">
        <v>390</v>
      </c>
      <c r="H384" t="s">
        <v>391</v>
      </c>
      <c r="I384" t="s">
        <v>392</v>
      </c>
      <c r="J384" t="s">
        <v>393</v>
      </c>
      <c r="K384" t="s">
        <v>394</v>
      </c>
      <c r="L384" t="s">
        <v>392</v>
      </c>
      <c r="M384" t="s">
        <v>386</v>
      </c>
      <c r="N384" t="s">
        <v>395</v>
      </c>
      <c r="O384" t="s">
        <v>395</v>
      </c>
      <c r="P384" t="s">
        <v>394</v>
      </c>
      <c r="Q384" t="s">
        <v>396</v>
      </c>
    </row>
    <row r="385" spans="1:17">
      <c r="A385" t="s">
        <v>779</v>
      </c>
      <c r="B385" t="s">
        <v>780</v>
      </c>
      <c r="C385" t="s">
        <v>373</v>
      </c>
      <c r="D385" t="s">
        <v>781</v>
      </c>
      <c r="E385" t="s">
        <v>2418</v>
      </c>
      <c r="F385">
        <v>8</v>
      </c>
      <c r="G385">
        <v>1821.12</v>
      </c>
      <c r="H385">
        <v>0</v>
      </c>
      <c r="J385">
        <v>0</v>
      </c>
      <c r="K385" t="s">
        <v>376</v>
      </c>
      <c r="M385" t="s">
        <v>376</v>
      </c>
      <c r="P385" t="s">
        <v>2419</v>
      </c>
      <c r="Q385" t="s">
        <v>377</v>
      </c>
    </row>
    <row r="387" spans="1:17">
      <c r="A387" t="s">
        <v>779</v>
      </c>
      <c r="B387" t="s">
        <v>780</v>
      </c>
      <c r="C387" t="s">
        <v>373</v>
      </c>
      <c r="D387" t="s">
        <v>784</v>
      </c>
      <c r="E387" t="s">
        <v>2420</v>
      </c>
      <c r="F387">
        <v>5</v>
      </c>
      <c r="G387">
        <v>496.3</v>
      </c>
      <c r="H387">
        <v>0</v>
      </c>
      <c r="J387">
        <v>0</v>
      </c>
      <c r="K387" t="s">
        <v>376</v>
      </c>
      <c r="M387" t="s">
        <v>376</v>
      </c>
      <c r="P387" t="s">
        <v>2421</v>
      </c>
      <c r="Q387" t="s">
        <v>377</v>
      </c>
    </row>
    <row r="389" spans="1:17">
      <c r="A389" t="s">
        <v>779</v>
      </c>
      <c r="B389" t="s">
        <v>780</v>
      </c>
      <c r="C389" t="s">
        <v>373</v>
      </c>
      <c r="D389" t="s">
        <v>786</v>
      </c>
      <c r="E389" t="s">
        <v>2422</v>
      </c>
      <c r="F389">
        <v>18</v>
      </c>
      <c r="G389">
        <v>3816</v>
      </c>
      <c r="H389">
        <v>0</v>
      </c>
      <c r="J389">
        <v>0</v>
      </c>
      <c r="K389" t="s">
        <v>376</v>
      </c>
      <c r="M389" t="s">
        <v>376</v>
      </c>
      <c r="P389" t="s">
        <v>2423</v>
      </c>
      <c r="Q389" t="s">
        <v>377</v>
      </c>
    </row>
    <row r="391" spans="1:17">
      <c r="A391" t="s">
        <v>779</v>
      </c>
      <c r="B391" t="s">
        <v>780</v>
      </c>
      <c r="C391" t="s">
        <v>373</v>
      </c>
      <c r="D391" t="s">
        <v>1993</v>
      </c>
      <c r="E391" t="s">
        <v>376</v>
      </c>
      <c r="F391">
        <v>8</v>
      </c>
      <c r="G391">
        <v>757.28</v>
      </c>
      <c r="H391">
        <v>0</v>
      </c>
      <c r="J391">
        <v>0</v>
      </c>
      <c r="K391" t="s">
        <v>376</v>
      </c>
      <c r="M391" t="s">
        <v>376</v>
      </c>
      <c r="P391" t="s">
        <v>2424</v>
      </c>
      <c r="Q391" t="s">
        <v>377</v>
      </c>
    </row>
    <row r="393" spans="1:17">
      <c r="A393" t="s">
        <v>779</v>
      </c>
      <c r="B393" t="s">
        <v>780</v>
      </c>
      <c r="C393" t="s">
        <v>373</v>
      </c>
      <c r="D393" t="s">
        <v>789</v>
      </c>
      <c r="E393" t="s">
        <v>2425</v>
      </c>
      <c r="F393">
        <v>5</v>
      </c>
      <c r="G393">
        <v>496.3</v>
      </c>
      <c r="H393">
        <v>0</v>
      </c>
      <c r="J393">
        <v>0</v>
      </c>
      <c r="K393" t="s">
        <v>376</v>
      </c>
      <c r="M393" t="s">
        <v>376</v>
      </c>
      <c r="P393" t="s">
        <v>2426</v>
      </c>
      <c r="Q393" t="s">
        <v>377</v>
      </c>
    </row>
    <row r="395" spans="1:17">
      <c r="A395" t="s">
        <v>779</v>
      </c>
      <c r="B395" t="s">
        <v>780</v>
      </c>
      <c r="C395" t="s">
        <v>373</v>
      </c>
      <c r="D395" t="s">
        <v>790</v>
      </c>
      <c r="E395" t="s">
        <v>1851</v>
      </c>
      <c r="F395">
        <v>0</v>
      </c>
      <c r="G395">
        <v>0</v>
      </c>
      <c r="H395">
        <v>0</v>
      </c>
      <c r="J395">
        <v>0</v>
      </c>
      <c r="K395" t="s">
        <v>376</v>
      </c>
      <c r="M395" t="s">
        <v>376</v>
      </c>
      <c r="P395" t="s">
        <v>2427</v>
      </c>
      <c r="Q395" t="s">
        <v>377</v>
      </c>
    </row>
    <row r="398" spans="1:17">
      <c r="A398" t="s">
        <v>2239</v>
      </c>
      <c r="B398" t="s">
        <v>333</v>
      </c>
      <c r="D398" t="s">
        <v>334</v>
      </c>
      <c r="E398" t="s">
        <v>335</v>
      </c>
      <c r="G398" t="s">
        <v>336</v>
      </c>
      <c r="H398" t="s">
        <v>2240</v>
      </c>
      <c r="I398" t="s">
        <v>338</v>
      </c>
      <c r="J398" s="13">
        <v>43276</v>
      </c>
      <c r="K398" t="s">
        <v>865</v>
      </c>
    </row>
    <row r="399" spans="1:17">
      <c r="G399" t="s">
        <v>340</v>
      </c>
      <c r="H399" t="s">
        <v>341</v>
      </c>
      <c r="K399" t="s">
        <v>342</v>
      </c>
      <c r="L399" t="s">
        <v>343</v>
      </c>
      <c r="P399" t="s">
        <v>344</v>
      </c>
    </row>
    <row r="400" spans="1:17">
      <c r="E400" t="s">
        <v>345</v>
      </c>
      <c r="F400" t="s">
        <v>346</v>
      </c>
      <c r="G400" t="s">
        <v>347</v>
      </c>
      <c r="H400" t="s">
        <v>348</v>
      </c>
      <c r="I400" t="s">
        <v>349</v>
      </c>
      <c r="J400" t="s">
        <v>350</v>
      </c>
      <c r="K400" t="s">
        <v>351</v>
      </c>
      <c r="L400" t="s">
        <v>349</v>
      </c>
      <c r="M400" t="s">
        <v>351</v>
      </c>
      <c r="N400" t="s">
        <v>352</v>
      </c>
      <c r="O400" t="s">
        <v>353</v>
      </c>
      <c r="P400" t="s">
        <v>354</v>
      </c>
    </row>
    <row r="401" spans="1:17">
      <c r="E401" t="s">
        <v>355</v>
      </c>
      <c r="F401" t="s">
        <v>356</v>
      </c>
      <c r="G401" t="s">
        <v>357</v>
      </c>
      <c r="H401" t="s">
        <v>358</v>
      </c>
      <c r="J401" t="s">
        <v>359</v>
      </c>
      <c r="K401" t="s">
        <v>360</v>
      </c>
      <c r="M401" t="s">
        <v>361</v>
      </c>
      <c r="N401" t="s">
        <v>362</v>
      </c>
      <c r="O401" t="s">
        <v>362</v>
      </c>
      <c r="P401" t="s">
        <v>363</v>
      </c>
      <c r="Q401" t="s">
        <v>364</v>
      </c>
    </row>
    <row r="402" spans="1:17">
      <c r="A402" t="s">
        <v>365</v>
      </c>
      <c r="C402" t="s">
        <v>366</v>
      </c>
      <c r="D402" t="s">
        <v>367</v>
      </c>
      <c r="E402" t="s">
        <v>368</v>
      </c>
      <c r="F402" t="s">
        <v>369</v>
      </c>
      <c r="G402" t="s">
        <v>370</v>
      </c>
      <c r="H402" t="s">
        <v>368</v>
      </c>
      <c r="J402" t="s">
        <v>368</v>
      </c>
      <c r="K402" t="s">
        <v>368</v>
      </c>
      <c r="M402" t="s">
        <v>368</v>
      </c>
    </row>
    <row r="404" spans="1:17">
      <c r="A404" t="s">
        <v>779</v>
      </c>
      <c r="B404" t="s">
        <v>780</v>
      </c>
      <c r="C404" t="s">
        <v>793</v>
      </c>
      <c r="D404" t="s">
        <v>794</v>
      </c>
      <c r="E404" t="s">
        <v>901</v>
      </c>
      <c r="F404">
        <v>6.5</v>
      </c>
      <c r="G404">
        <v>645.19000000000005</v>
      </c>
      <c r="H404">
        <v>0</v>
      </c>
      <c r="J404">
        <v>0</v>
      </c>
      <c r="K404" t="s">
        <v>376</v>
      </c>
      <c r="M404" t="s">
        <v>376</v>
      </c>
      <c r="P404" t="s">
        <v>2428</v>
      </c>
      <c r="Q404" t="s">
        <v>377</v>
      </c>
    </row>
    <row r="406" spans="1:17">
      <c r="A406" t="s">
        <v>779</v>
      </c>
      <c r="B406" t="s">
        <v>780</v>
      </c>
      <c r="C406" t="s">
        <v>373</v>
      </c>
      <c r="D406" t="s">
        <v>797</v>
      </c>
      <c r="E406" t="s">
        <v>1782</v>
      </c>
      <c r="F406">
        <v>12.5</v>
      </c>
      <c r="G406">
        <v>1240.75</v>
      </c>
      <c r="H406">
        <v>0</v>
      </c>
      <c r="J406">
        <v>0</v>
      </c>
      <c r="K406" t="s">
        <v>376</v>
      </c>
      <c r="M406" t="s">
        <v>376</v>
      </c>
      <c r="P406" t="s">
        <v>2429</v>
      </c>
      <c r="Q406" t="s">
        <v>377</v>
      </c>
    </row>
    <row r="408" spans="1:17">
      <c r="A408" t="s">
        <v>779</v>
      </c>
      <c r="B408" t="s">
        <v>780</v>
      </c>
      <c r="C408" t="s">
        <v>373</v>
      </c>
      <c r="D408" t="s">
        <v>800</v>
      </c>
      <c r="E408" t="s">
        <v>1843</v>
      </c>
      <c r="F408">
        <v>0</v>
      </c>
      <c r="G408">
        <v>0</v>
      </c>
      <c r="H408">
        <v>0</v>
      </c>
      <c r="J408">
        <v>0</v>
      </c>
      <c r="K408" t="s">
        <v>376</v>
      </c>
      <c r="M408" t="s">
        <v>376</v>
      </c>
      <c r="P408" t="s">
        <v>2430</v>
      </c>
      <c r="Q408" t="s">
        <v>377</v>
      </c>
    </row>
    <row r="410" spans="1:17">
      <c r="A410" t="s">
        <v>779</v>
      </c>
      <c r="B410" t="s">
        <v>780</v>
      </c>
      <c r="C410" t="s">
        <v>601</v>
      </c>
      <c r="D410" t="s">
        <v>802</v>
      </c>
      <c r="E410" t="s">
        <v>2431</v>
      </c>
      <c r="F410">
        <v>14.5</v>
      </c>
      <c r="G410">
        <v>3300.78</v>
      </c>
      <c r="H410">
        <v>0</v>
      </c>
      <c r="J410">
        <v>0</v>
      </c>
      <c r="K410" t="s">
        <v>376</v>
      </c>
      <c r="M410" t="s">
        <v>376</v>
      </c>
      <c r="P410" t="s">
        <v>2432</v>
      </c>
      <c r="Q410" t="s">
        <v>377</v>
      </c>
    </row>
    <row r="412" spans="1:17">
      <c r="A412" t="s">
        <v>779</v>
      </c>
      <c r="B412" t="s">
        <v>780</v>
      </c>
      <c r="C412" t="s">
        <v>751</v>
      </c>
      <c r="D412" t="s">
        <v>808</v>
      </c>
      <c r="E412" t="s">
        <v>2433</v>
      </c>
      <c r="F412">
        <v>8</v>
      </c>
      <c r="G412">
        <v>757.28</v>
      </c>
      <c r="H412">
        <v>0</v>
      </c>
      <c r="J412">
        <v>0</v>
      </c>
      <c r="K412" t="s">
        <v>376</v>
      </c>
      <c r="M412" t="s">
        <v>376</v>
      </c>
      <c r="P412" t="s">
        <v>2434</v>
      </c>
      <c r="Q412" t="s">
        <v>377</v>
      </c>
    </row>
    <row r="414" spans="1:17">
      <c r="A414" t="s">
        <v>779</v>
      </c>
      <c r="B414" t="s">
        <v>780</v>
      </c>
      <c r="C414" t="s">
        <v>373</v>
      </c>
      <c r="D414" t="s">
        <v>810</v>
      </c>
      <c r="E414" t="s">
        <v>2435</v>
      </c>
      <c r="F414">
        <v>6.5</v>
      </c>
      <c r="G414">
        <v>422.12</v>
      </c>
      <c r="H414">
        <v>0</v>
      </c>
      <c r="J414">
        <v>0</v>
      </c>
      <c r="K414" t="s">
        <v>376</v>
      </c>
      <c r="M414" t="s">
        <v>376</v>
      </c>
      <c r="P414" t="s">
        <v>2436</v>
      </c>
      <c r="Q414" t="s">
        <v>377</v>
      </c>
    </row>
    <row r="416" spans="1:17">
      <c r="A416" t="s">
        <v>779</v>
      </c>
      <c r="B416" t="s">
        <v>780</v>
      </c>
      <c r="C416" t="s">
        <v>373</v>
      </c>
      <c r="D416" t="s">
        <v>813</v>
      </c>
      <c r="E416" t="s">
        <v>2437</v>
      </c>
      <c r="F416">
        <v>5</v>
      </c>
      <c r="G416">
        <v>451.4</v>
      </c>
      <c r="H416">
        <v>0</v>
      </c>
      <c r="J416">
        <v>0</v>
      </c>
      <c r="K416" t="s">
        <v>376</v>
      </c>
      <c r="M416" t="s">
        <v>376</v>
      </c>
      <c r="P416" t="s">
        <v>2438</v>
      </c>
      <c r="Q416" t="s">
        <v>377</v>
      </c>
    </row>
    <row r="418" spans="1:17">
      <c r="A418" t="s">
        <v>779</v>
      </c>
      <c r="B418" t="s">
        <v>780</v>
      </c>
      <c r="C418" t="s">
        <v>373</v>
      </c>
      <c r="D418" t="s">
        <v>817</v>
      </c>
      <c r="E418" t="s">
        <v>2439</v>
      </c>
      <c r="F418">
        <v>14.5</v>
      </c>
      <c r="G418">
        <v>1278.03</v>
      </c>
      <c r="H418">
        <v>0</v>
      </c>
      <c r="J418">
        <v>0</v>
      </c>
      <c r="K418" t="s">
        <v>376</v>
      </c>
      <c r="M418" t="s">
        <v>376</v>
      </c>
      <c r="P418" t="s">
        <v>2440</v>
      </c>
      <c r="Q418" t="s">
        <v>377</v>
      </c>
    </row>
    <row r="420" spans="1:17">
      <c r="A420" t="s">
        <v>779</v>
      </c>
      <c r="B420" t="s">
        <v>780</v>
      </c>
      <c r="C420" t="s">
        <v>373</v>
      </c>
      <c r="D420" t="s">
        <v>820</v>
      </c>
      <c r="E420" t="s">
        <v>2441</v>
      </c>
      <c r="F420">
        <v>13</v>
      </c>
      <c r="G420">
        <v>1230.58</v>
      </c>
      <c r="H420">
        <v>0</v>
      </c>
      <c r="J420">
        <v>0</v>
      </c>
      <c r="K420" t="s">
        <v>376</v>
      </c>
      <c r="M420" t="s">
        <v>376</v>
      </c>
      <c r="P420" t="s">
        <v>2442</v>
      </c>
      <c r="Q420" t="s">
        <v>377</v>
      </c>
    </row>
    <row r="422" spans="1:17">
      <c r="A422" t="s">
        <v>779</v>
      </c>
      <c r="B422" t="s">
        <v>780</v>
      </c>
      <c r="C422" t="s">
        <v>373</v>
      </c>
      <c r="D422" t="s">
        <v>2023</v>
      </c>
      <c r="E422" t="s">
        <v>2443</v>
      </c>
      <c r="F422">
        <v>4</v>
      </c>
      <c r="G422">
        <v>352.56</v>
      </c>
      <c r="H422">
        <v>0</v>
      </c>
      <c r="J422">
        <v>0</v>
      </c>
      <c r="K422" t="s">
        <v>376</v>
      </c>
      <c r="M422" t="s">
        <v>376</v>
      </c>
      <c r="P422" t="s">
        <v>2444</v>
      </c>
      <c r="Q422" t="s">
        <v>377</v>
      </c>
    </row>
    <row r="424" spans="1:17">
      <c r="A424" t="s">
        <v>779</v>
      </c>
      <c r="B424" t="s">
        <v>780</v>
      </c>
      <c r="C424" t="s">
        <v>373</v>
      </c>
      <c r="D424" t="s">
        <v>823</v>
      </c>
      <c r="E424" t="s">
        <v>2445</v>
      </c>
      <c r="F424">
        <v>12</v>
      </c>
      <c r="G424">
        <v>422.12</v>
      </c>
      <c r="H424">
        <v>0</v>
      </c>
      <c r="J424">
        <v>0</v>
      </c>
      <c r="K424" t="s">
        <v>376</v>
      </c>
      <c r="M424" t="s">
        <v>376</v>
      </c>
      <c r="P424" t="s">
        <v>2446</v>
      </c>
      <c r="Q424" t="s">
        <v>377</v>
      </c>
    </row>
    <row r="426" spans="1:17">
      <c r="A426" t="s">
        <v>779</v>
      </c>
      <c r="B426" t="s">
        <v>780</v>
      </c>
      <c r="C426" t="s">
        <v>373</v>
      </c>
      <c r="D426" t="s">
        <v>826</v>
      </c>
      <c r="E426" t="s">
        <v>2447</v>
      </c>
      <c r="F426">
        <v>7</v>
      </c>
      <c r="G426">
        <v>1484</v>
      </c>
      <c r="H426">
        <v>0</v>
      </c>
      <c r="J426">
        <v>0</v>
      </c>
      <c r="K426" t="s">
        <v>376</v>
      </c>
      <c r="M426" t="s">
        <v>376</v>
      </c>
      <c r="P426" t="s">
        <v>2448</v>
      </c>
      <c r="Q426" t="s">
        <v>377</v>
      </c>
    </row>
    <row r="428" spans="1:17">
      <c r="A428" t="s">
        <v>779</v>
      </c>
      <c r="B428" t="s">
        <v>780</v>
      </c>
      <c r="C428" t="s">
        <v>751</v>
      </c>
      <c r="D428" t="s">
        <v>828</v>
      </c>
      <c r="E428" t="s">
        <v>2449</v>
      </c>
      <c r="F428">
        <v>3.5</v>
      </c>
      <c r="G428">
        <v>859.91</v>
      </c>
      <c r="H428">
        <v>0</v>
      </c>
      <c r="J428">
        <v>0</v>
      </c>
      <c r="K428" t="s">
        <v>376</v>
      </c>
      <c r="M428" t="s">
        <v>376</v>
      </c>
      <c r="P428" t="s">
        <v>2450</v>
      </c>
      <c r="Q428" t="s">
        <v>377</v>
      </c>
    </row>
    <row r="430" spans="1:17">
      <c r="A430" t="s">
        <v>779</v>
      </c>
      <c r="B430" t="s">
        <v>780</v>
      </c>
      <c r="C430" t="s">
        <v>373</v>
      </c>
      <c r="D430" t="s">
        <v>831</v>
      </c>
      <c r="E430" t="s">
        <v>2451</v>
      </c>
      <c r="F430">
        <v>6</v>
      </c>
      <c r="G430">
        <v>554.64</v>
      </c>
      <c r="H430">
        <v>0</v>
      </c>
      <c r="J430">
        <v>0</v>
      </c>
      <c r="K430" t="s">
        <v>376</v>
      </c>
      <c r="M430" t="s">
        <v>376</v>
      </c>
      <c r="P430" t="s">
        <v>2452</v>
      </c>
      <c r="Q430" t="s">
        <v>377</v>
      </c>
    </row>
    <row r="432" spans="1:17">
      <c r="A432" t="s">
        <v>779</v>
      </c>
      <c r="B432" t="s">
        <v>780</v>
      </c>
      <c r="C432" t="s">
        <v>373</v>
      </c>
      <c r="D432" t="s">
        <v>834</v>
      </c>
      <c r="E432" t="s">
        <v>2453</v>
      </c>
      <c r="F432">
        <v>14.5</v>
      </c>
      <c r="G432">
        <v>3074</v>
      </c>
      <c r="H432">
        <v>0</v>
      </c>
      <c r="J432">
        <v>0</v>
      </c>
      <c r="K432" t="s">
        <v>376</v>
      </c>
      <c r="M432" t="s">
        <v>376</v>
      </c>
      <c r="P432" t="s">
        <v>2454</v>
      </c>
      <c r="Q432" t="s">
        <v>377</v>
      </c>
    </row>
    <row r="434" spans="1:17">
      <c r="A434" t="s">
        <v>779</v>
      </c>
      <c r="B434" t="s">
        <v>780</v>
      </c>
      <c r="C434" t="s">
        <v>751</v>
      </c>
      <c r="D434" t="s">
        <v>839</v>
      </c>
      <c r="E434" t="s">
        <v>376</v>
      </c>
      <c r="F434">
        <v>0</v>
      </c>
      <c r="G434">
        <v>0</v>
      </c>
      <c r="H434">
        <v>0</v>
      </c>
      <c r="J434">
        <v>0</v>
      </c>
      <c r="K434" t="s">
        <v>376</v>
      </c>
      <c r="M434" t="s">
        <v>376</v>
      </c>
      <c r="P434" t="s">
        <v>2455</v>
      </c>
      <c r="Q434" t="s">
        <v>377</v>
      </c>
    </row>
    <row r="436" spans="1:17">
      <c r="A436" t="s">
        <v>779</v>
      </c>
      <c r="B436" t="s">
        <v>780</v>
      </c>
      <c r="C436" t="s">
        <v>373</v>
      </c>
      <c r="D436" t="s">
        <v>842</v>
      </c>
      <c r="E436" t="s">
        <v>2456</v>
      </c>
      <c r="F436">
        <v>11.5</v>
      </c>
      <c r="G436">
        <v>1590.91</v>
      </c>
      <c r="H436">
        <v>0</v>
      </c>
      <c r="J436">
        <v>0</v>
      </c>
      <c r="K436" t="s">
        <v>376</v>
      </c>
      <c r="M436" t="s">
        <v>376</v>
      </c>
      <c r="P436" t="s">
        <v>2457</v>
      </c>
      <c r="Q436" t="s">
        <v>377</v>
      </c>
    </row>
    <row r="438" spans="1:17">
      <c r="A438" t="s">
        <v>779</v>
      </c>
      <c r="B438" t="s">
        <v>780</v>
      </c>
      <c r="C438" t="s">
        <v>373</v>
      </c>
      <c r="D438" t="s">
        <v>846</v>
      </c>
      <c r="E438" t="s">
        <v>2458</v>
      </c>
      <c r="F438">
        <v>7</v>
      </c>
      <c r="G438">
        <v>1449.14</v>
      </c>
      <c r="H438">
        <v>0</v>
      </c>
      <c r="J438">
        <v>0</v>
      </c>
      <c r="K438" t="s">
        <v>376</v>
      </c>
      <c r="M438" t="s">
        <v>376</v>
      </c>
      <c r="P438" t="s">
        <v>2459</v>
      </c>
      <c r="Q438" t="s">
        <v>377</v>
      </c>
    </row>
    <row r="440" spans="1:17">
      <c r="A440" t="s">
        <v>779</v>
      </c>
      <c r="B440" t="s">
        <v>780</v>
      </c>
      <c r="C440" t="s">
        <v>373</v>
      </c>
      <c r="D440" t="s">
        <v>848</v>
      </c>
      <c r="E440" t="s">
        <v>2460</v>
      </c>
      <c r="F440">
        <v>0</v>
      </c>
      <c r="G440">
        <v>0</v>
      </c>
      <c r="H440">
        <v>0</v>
      </c>
      <c r="J440">
        <v>0</v>
      </c>
      <c r="K440" t="s">
        <v>376</v>
      </c>
      <c r="M440" t="s">
        <v>376</v>
      </c>
      <c r="P440" t="s">
        <v>2461</v>
      </c>
      <c r="Q440" t="s">
        <v>377</v>
      </c>
    </row>
    <row r="442" spans="1:17">
      <c r="A442" t="s">
        <v>779</v>
      </c>
      <c r="B442" t="s">
        <v>780</v>
      </c>
      <c r="C442" t="s">
        <v>373</v>
      </c>
      <c r="D442" t="s">
        <v>851</v>
      </c>
      <c r="E442" t="s">
        <v>2462</v>
      </c>
      <c r="F442">
        <v>6</v>
      </c>
      <c r="G442">
        <v>839.69</v>
      </c>
      <c r="H442">
        <v>0</v>
      </c>
      <c r="J442">
        <v>0</v>
      </c>
      <c r="K442" t="s">
        <v>376</v>
      </c>
      <c r="M442" t="s">
        <v>376</v>
      </c>
      <c r="P442" t="s">
        <v>2463</v>
      </c>
      <c r="Q442" t="s">
        <v>377</v>
      </c>
    </row>
    <row r="444" spans="1:17">
      <c r="A444" t="s">
        <v>385</v>
      </c>
      <c r="B444" t="s">
        <v>386</v>
      </c>
      <c r="C444" t="s">
        <v>387</v>
      </c>
      <c r="D444" t="s">
        <v>388</v>
      </c>
      <c r="E444" t="s">
        <v>389</v>
      </c>
      <c r="F444" t="s">
        <v>385</v>
      </c>
      <c r="G444" t="s">
        <v>390</v>
      </c>
      <c r="H444" t="s">
        <v>391</v>
      </c>
      <c r="I444" t="s">
        <v>392</v>
      </c>
      <c r="J444" t="s">
        <v>393</v>
      </c>
      <c r="K444" t="s">
        <v>394</v>
      </c>
      <c r="L444" t="s">
        <v>392</v>
      </c>
      <c r="M444" t="s">
        <v>386</v>
      </c>
      <c r="N444" t="s">
        <v>395</v>
      </c>
      <c r="O444" t="s">
        <v>395</v>
      </c>
      <c r="P444" t="s">
        <v>394</v>
      </c>
      <c r="Q444" t="s">
        <v>396</v>
      </c>
    </row>
    <row r="445" spans="1:17">
      <c r="A445" t="s">
        <v>779</v>
      </c>
      <c r="B445" t="s">
        <v>780</v>
      </c>
      <c r="E445" t="s">
        <v>2464</v>
      </c>
      <c r="F445">
        <v>196</v>
      </c>
      <c r="G445">
        <v>27340.1</v>
      </c>
      <c r="H445">
        <v>0</v>
      </c>
      <c r="J445">
        <v>0</v>
      </c>
      <c r="K445" t="s">
        <v>376</v>
      </c>
      <c r="M445" t="s">
        <v>376</v>
      </c>
      <c r="P445" t="s">
        <v>2465</v>
      </c>
    </row>
    <row r="447" spans="1:17">
      <c r="A447" t="s">
        <v>385</v>
      </c>
      <c r="B447" t="s">
        <v>386</v>
      </c>
      <c r="C447" t="s">
        <v>387</v>
      </c>
      <c r="D447" t="s">
        <v>388</v>
      </c>
      <c r="E447" t="s">
        <v>389</v>
      </c>
      <c r="F447" t="s">
        <v>385</v>
      </c>
      <c r="G447" t="s">
        <v>390</v>
      </c>
      <c r="H447" t="s">
        <v>391</v>
      </c>
      <c r="I447" t="s">
        <v>392</v>
      </c>
      <c r="J447" t="s">
        <v>393</v>
      </c>
      <c r="K447" t="s">
        <v>394</v>
      </c>
      <c r="L447" t="s">
        <v>392</v>
      </c>
      <c r="M447" t="s">
        <v>386</v>
      </c>
      <c r="N447" t="s">
        <v>395</v>
      </c>
      <c r="O447" t="s">
        <v>395</v>
      </c>
      <c r="P447" t="s">
        <v>394</v>
      </c>
      <c r="Q447" t="s">
        <v>396</v>
      </c>
    </row>
    <row r="448" spans="1:17">
      <c r="A448" t="s">
        <v>2047</v>
      </c>
      <c r="B448" t="s">
        <v>2048</v>
      </c>
      <c r="C448" t="s">
        <v>373</v>
      </c>
      <c r="D448" t="s">
        <v>2049</v>
      </c>
      <c r="E448" t="s">
        <v>2466</v>
      </c>
      <c r="F448">
        <v>0</v>
      </c>
      <c r="G448">
        <v>0</v>
      </c>
      <c r="H448">
        <v>0</v>
      </c>
      <c r="J448">
        <v>0</v>
      </c>
      <c r="K448" t="s">
        <v>376</v>
      </c>
      <c r="M448" t="s">
        <v>376</v>
      </c>
      <c r="P448" t="s">
        <v>2466</v>
      </c>
    </row>
    <row r="450" spans="1:17">
      <c r="A450" t="s">
        <v>385</v>
      </c>
      <c r="B450" t="s">
        <v>386</v>
      </c>
      <c r="C450" t="s">
        <v>387</v>
      </c>
      <c r="D450" t="s">
        <v>388</v>
      </c>
      <c r="E450" t="s">
        <v>389</v>
      </c>
      <c r="F450" t="s">
        <v>385</v>
      </c>
      <c r="G450" t="s">
        <v>390</v>
      </c>
      <c r="H450" t="s">
        <v>391</v>
      </c>
      <c r="I450" t="s">
        <v>392</v>
      </c>
      <c r="J450" t="s">
        <v>393</v>
      </c>
      <c r="K450" t="s">
        <v>394</v>
      </c>
      <c r="L450" t="s">
        <v>392</v>
      </c>
      <c r="M450" t="s">
        <v>386</v>
      </c>
      <c r="N450" t="s">
        <v>395</v>
      </c>
      <c r="O450" t="s">
        <v>395</v>
      </c>
      <c r="P450" t="s">
        <v>394</v>
      </c>
      <c r="Q450" t="s">
        <v>396</v>
      </c>
    </row>
    <row r="451" spans="1:17">
      <c r="A451" t="s">
        <v>2047</v>
      </c>
      <c r="B451" t="s">
        <v>2048</v>
      </c>
      <c r="E451" t="s">
        <v>2466</v>
      </c>
      <c r="F451">
        <v>0</v>
      </c>
      <c r="G451">
        <v>0</v>
      </c>
      <c r="H451">
        <v>0</v>
      </c>
      <c r="J451">
        <v>0</v>
      </c>
      <c r="K451" t="s">
        <v>376</v>
      </c>
      <c r="M451" t="s">
        <v>376</v>
      </c>
      <c r="P451" t="s">
        <v>2466</v>
      </c>
    </row>
    <row r="453" spans="1:17">
      <c r="A453" t="s">
        <v>385</v>
      </c>
      <c r="B453" t="s">
        <v>386</v>
      </c>
      <c r="C453" t="s">
        <v>387</v>
      </c>
      <c r="D453" t="s">
        <v>388</v>
      </c>
      <c r="E453" t="s">
        <v>389</v>
      </c>
      <c r="F453" t="s">
        <v>385</v>
      </c>
      <c r="G453" t="s">
        <v>390</v>
      </c>
      <c r="H453" t="s">
        <v>391</v>
      </c>
      <c r="I453" t="s">
        <v>392</v>
      </c>
      <c r="J453" t="s">
        <v>393</v>
      </c>
      <c r="K453" t="s">
        <v>394</v>
      </c>
      <c r="L453" t="s">
        <v>392</v>
      </c>
      <c r="M453" t="s">
        <v>386</v>
      </c>
      <c r="N453" t="s">
        <v>395</v>
      </c>
      <c r="O453" t="s">
        <v>395</v>
      </c>
      <c r="P453" t="s">
        <v>394</v>
      </c>
      <c r="Q453" t="s">
        <v>396</v>
      </c>
    </row>
    <row r="454" spans="1:17">
      <c r="A454" t="s">
        <v>856</v>
      </c>
      <c r="B454" t="s">
        <v>857</v>
      </c>
      <c r="C454" t="s">
        <v>373</v>
      </c>
      <c r="D454" t="s">
        <v>858</v>
      </c>
      <c r="E454" t="s">
        <v>2467</v>
      </c>
      <c r="F454">
        <v>12.5</v>
      </c>
      <c r="G454">
        <v>1364.25</v>
      </c>
      <c r="H454">
        <v>0</v>
      </c>
      <c r="J454">
        <v>0</v>
      </c>
      <c r="K454" t="s">
        <v>376</v>
      </c>
      <c r="M454" t="s">
        <v>376</v>
      </c>
      <c r="P454" t="s">
        <v>2468</v>
      </c>
    </row>
    <row r="456" spans="1:17">
      <c r="A456" t="s">
        <v>856</v>
      </c>
      <c r="B456" t="s">
        <v>857</v>
      </c>
      <c r="C456" t="s">
        <v>751</v>
      </c>
      <c r="D456" t="s">
        <v>861</v>
      </c>
      <c r="E456" t="s">
        <v>2469</v>
      </c>
      <c r="F456">
        <v>6</v>
      </c>
      <c r="G456">
        <v>541.67999999999995</v>
      </c>
      <c r="H456">
        <v>0</v>
      </c>
      <c r="J456">
        <v>0</v>
      </c>
      <c r="K456" t="s">
        <v>376</v>
      </c>
      <c r="M456" t="s">
        <v>376</v>
      </c>
      <c r="P456" t="s">
        <v>2470</v>
      </c>
    </row>
    <row r="458" spans="1:17">
      <c r="A458" t="s">
        <v>385</v>
      </c>
      <c r="B458" t="s">
        <v>386</v>
      </c>
      <c r="C458" t="s">
        <v>387</v>
      </c>
      <c r="D458" t="s">
        <v>388</v>
      </c>
      <c r="E458" t="s">
        <v>389</v>
      </c>
      <c r="F458" t="s">
        <v>385</v>
      </c>
      <c r="G458" t="s">
        <v>390</v>
      </c>
      <c r="H458" t="s">
        <v>391</v>
      </c>
      <c r="I458" t="s">
        <v>392</v>
      </c>
      <c r="J458" t="s">
        <v>393</v>
      </c>
      <c r="K458" t="s">
        <v>394</v>
      </c>
      <c r="L458" t="s">
        <v>392</v>
      </c>
      <c r="M458" t="s">
        <v>386</v>
      </c>
      <c r="N458" t="s">
        <v>395</v>
      </c>
      <c r="O458" t="s">
        <v>395</v>
      </c>
      <c r="P458" t="s">
        <v>394</v>
      </c>
      <c r="Q458" t="s">
        <v>396</v>
      </c>
    </row>
    <row r="459" spans="1:17">
      <c r="A459" t="s">
        <v>856</v>
      </c>
      <c r="B459" t="s">
        <v>857</v>
      </c>
      <c r="E459" t="s">
        <v>2471</v>
      </c>
      <c r="F459">
        <v>18.5</v>
      </c>
      <c r="G459">
        <v>1905.93</v>
      </c>
      <c r="H459">
        <v>0</v>
      </c>
      <c r="J459">
        <v>0</v>
      </c>
      <c r="K459" t="s">
        <v>376</v>
      </c>
      <c r="M459" t="s">
        <v>376</v>
      </c>
      <c r="P459" t="s">
        <v>2472</v>
      </c>
    </row>
    <row r="461" spans="1:17">
      <c r="A461" t="s">
        <v>385</v>
      </c>
      <c r="B461" t="s">
        <v>386</v>
      </c>
      <c r="C461" t="s">
        <v>387</v>
      </c>
      <c r="D461" t="s">
        <v>388</v>
      </c>
      <c r="E461" t="s">
        <v>389</v>
      </c>
      <c r="F461" t="s">
        <v>385</v>
      </c>
      <c r="G461" t="s">
        <v>390</v>
      </c>
      <c r="H461" t="s">
        <v>391</v>
      </c>
      <c r="I461" t="s">
        <v>392</v>
      </c>
      <c r="J461" t="s">
        <v>393</v>
      </c>
      <c r="K461" t="s">
        <v>394</v>
      </c>
      <c r="L461" t="s">
        <v>392</v>
      </c>
      <c r="M461" t="s">
        <v>386</v>
      </c>
      <c r="N461" t="s">
        <v>395</v>
      </c>
      <c r="O461" t="s">
        <v>395</v>
      </c>
      <c r="P461" t="s">
        <v>394</v>
      </c>
      <c r="Q461" t="s">
        <v>396</v>
      </c>
    </row>
    <row r="462" spans="1:17">
      <c r="A462" t="s">
        <v>866</v>
      </c>
      <c r="B462" t="s">
        <v>867</v>
      </c>
      <c r="C462" t="s">
        <v>373</v>
      </c>
      <c r="D462" t="s">
        <v>868</v>
      </c>
      <c r="E462" t="s">
        <v>2473</v>
      </c>
      <c r="F462">
        <v>0</v>
      </c>
      <c r="G462">
        <v>0</v>
      </c>
      <c r="H462">
        <v>0</v>
      </c>
      <c r="J462">
        <v>0</v>
      </c>
      <c r="K462" t="s">
        <v>376</v>
      </c>
      <c r="M462" t="s">
        <v>376</v>
      </c>
      <c r="P462" t="s">
        <v>2473</v>
      </c>
      <c r="Q462">
        <v>0</v>
      </c>
    </row>
    <row r="464" spans="1:17">
      <c r="A464" t="s">
        <v>2239</v>
      </c>
      <c r="B464" t="s">
        <v>333</v>
      </c>
      <c r="D464" t="s">
        <v>334</v>
      </c>
      <c r="E464" t="s">
        <v>335</v>
      </c>
      <c r="G464" t="s">
        <v>336</v>
      </c>
      <c r="H464" t="s">
        <v>2240</v>
      </c>
      <c r="I464" t="s">
        <v>338</v>
      </c>
      <c r="J464" s="13">
        <v>43276</v>
      </c>
      <c r="K464" t="s">
        <v>924</v>
      </c>
    </row>
    <row r="465" spans="1:17">
      <c r="G465" t="s">
        <v>340</v>
      </c>
      <c r="H465" t="s">
        <v>341</v>
      </c>
      <c r="K465" t="s">
        <v>342</v>
      </c>
      <c r="L465" t="s">
        <v>343</v>
      </c>
      <c r="P465" t="s">
        <v>344</v>
      </c>
    </row>
    <row r="466" spans="1:17">
      <c r="E466" t="s">
        <v>345</v>
      </c>
      <c r="F466" t="s">
        <v>346</v>
      </c>
      <c r="G466" t="s">
        <v>347</v>
      </c>
      <c r="H466" t="s">
        <v>348</v>
      </c>
      <c r="I466" t="s">
        <v>349</v>
      </c>
      <c r="J466" t="s">
        <v>350</v>
      </c>
      <c r="K466" t="s">
        <v>351</v>
      </c>
      <c r="L466" t="s">
        <v>349</v>
      </c>
      <c r="M466" t="s">
        <v>351</v>
      </c>
      <c r="N466" t="s">
        <v>352</v>
      </c>
      <c r="O466" t="s">
        <v>353</v>
      </c>
      <c r="P466" t="s">
        <v>354</v>
      </c>
    </row>
    <row r="467" spans="1:17">
      <c r="E467" t="s">
        <v>355</v>
      </c>
      <c r="F467" t="s">
        <v>356</v>
      </c>
      <c r="G467" t="s">
        <v>357</v>
      </c>
      <c r="H467" t="s">
        <v>358</v>
      </c>
      <c r="J467" t="s">
        <v>359</v>
      </c>
      <c r="K467" t="s">
        <v>360</v>
      </c>
      <c r="M467" t="s">
        <v>361</v>
      </c>
      <c r="N467" t="s">
        <v>362</v>
      </c>
      <c r="O467" t="s">
        <v>362</v>
      </c>
      <c r="P467" t="s">
        <v>363</v>
      </c>
      <c r="Q467" t="s">
        <v>364</v>
      </c>
    </row>
    <row r="468" spans="1:17">
      <c r="A468" t="s">
        <v>365</v>
      </c>
      <c r="C468" t="s">
        <v>366</v>
      </c>
      <c r="D468" t="s">
        <v>367</v>
      </c>
      <c r="E468" t="s">
        <v>368</v>
      </c>
      <c r="F468" t="s">
        <v>369</v>
      </c>
      <c r="G468" t="s">
        <v>370</v>
      </c>
      <c r="H468" t="s">
        <v>368</v>
      </c>
      <c r="J468" t="s">
        <v>368</v>
      </c>
      <c r="K468" t="s">
        <v>368</v>
      </c>
      <c r="M468" t="s">
        <v>368</v>
      </c>
    </row>
    <row r="471" spans="1:17">
      <c r="A471" t="s">
        <v>866</v>
      </c>
      <c r="B471" t="s">
        <v>867</v>
      </c>
      <c r="C471" t="s">
        <v>373</v>
      </c>
      <c r="D471" t="s">
        <v>869</v>
      </c>
      <c r="E471" t="s">
        <v>2474</v>
      </c>
      <c r="F471">
        <v>14</v>
      </c>
      <c r="G471">
        <v>1517.08</v>
      </c>
      <c r="H471">
        <v>0</v>
      </c>
      <c r="J471">
        <v>0</v>
      </c>
      <c r="K471" t="s">
        <v>376</v>
      </c>
      <c r="M471" t="s">
        <v>376</v>
      </c>
      <c r="P471" t="s">
        <v>2475</v>
      </c>
    </row>
    <row r="473" spans="1:17">
      <c r="A473" t="s">
        <v>866</v>
      </c>
      <c r="B473" t="s">
        <v>867</v>
      </c>
      <c r="C473" t="s">
        <v>601</v>
      </c>
      <c r="D473" t="s">
        <v>872</v>
      </c>
      <c r="E473" t="s">
        <v>410</v>
      </c>
      <c r="F473">
        <v>5</v>
      </c>
      <c r="G473">
        <v>545.70000000000005</v>
      </c>
      <c r="H473">
        <v>0</v>
      </c>
      <c r="J473">
        <v>0</v>
      </c>
      <c r="K473" t="s">
        <v>376</v>
      </c>
      <c r="M473" t="s">
        <v>376</v>
      </c>
      <c r="P473" t="s">
        <v>2476</v>
      </c>
    </row>
    <row r="475" spans="1:17">
      <c r="A475" t="s">
        <v>866</v>
      </c>
      <c r="B475" t="s">
        <v>867</v>
      </c>
      <c r="C475" t="s">
        <v>373</v>
      </c>
      <c r="D475" t="s">
        <v>2066</v>
      </c>
      <c r="E475" t="s">
        <v>2477</v>
      </c>
      <c r="F475">
        <v>16</v>
      </c>
      <c r="G475">
        <v>1345.28</v>
      </c>
      <c r="H475">
        <v>0</v>
      </c>
      <c r="J475">
        <v>0</v>
      </c>
      <c r="K475" t="s">
        <v>376</v>
      </c>
      <c r="M475" t="s">
        <v>376</v>
      </c>
      <c r="P475" t="s">
        <v>2478</v>
      </c>
    </row>
    <row r="477" spans="1:17">
      <c r="A477" t="s">
        <v>866</v>
      </c>
      <c r="B477" t="s">
        <v>867</v>
      </c>
      <c r="C477" t="s">
        <v>373</v>
      </c>
      <c r="D477" t="s">
        <v>874</v>
      </c>
      <c r="E477" t="s">
        <v>2479</v>
      </c>
      <c r="F477">
        <v>7</v>
      </c>
      <c r="G477">
        <v>616.98</v>
      </c>
      <c r="H477">
        <v>0</v>
      </c>
      <c r="J477">
        <v>0</v>
      </c>
      <c r="K477" t="s">
        <v>376</v>
      </c>
      <c r="M477" t="s">
        <v>376</v>
      </c>
      <c r="P477" t="s">
        <v>2480</v>
      </c>
    </row>
    <row r="479" spans="1:17">
      <c r="A479" t="s">
        <v>385</v>
      </c>
      <c r="B479" t="s">
        <v>386</v>
      </c>
      <c r="C479" t="s">
        <v>387</v>
      </c>
      <c r="D479" t="s">
        <v>388</v>
      </c>
      <c r="E479" t="s">
        <v>389</v>
      </c>
      <c r="F479" t="s">
        <v>385</v>
      </c>
      <c r="G479" t="s">
        <v>390</v>
      </c>
      <c r="H479" t="s">
        <v>391</v>
      </c>
      <c r="I479" t="s">
        <v>392</v>
      </c>
      <c r="J479" t="s">
        <v>393</v>
      </c>
      <c r="K479" t="s">
        <v>394</v>
      </c>
      <c r="L479" t="s">
        <v>392</v>
      </c>
      <c r="M479" t="s">
        <v>386</v>
      </c>
      <c r="N479" t="s">
        <v>395</v>
      </c>
      <c r="O479" t="s">
        <v>395</v>
      </c>
      <c r="P479" t="s">
        <v>394</v>
      </c>
      <c r="Q479" t="s">
        <v>396</v>
      </c>
    </row>
    <row r="480" spans="1:17">
      <c r="A480" t="s">
        <v>866</v>
      </c>
      <c r="B480" t="s">
        <v>867</v>
      </c>
      <c r="E480" t="s">
        <v>2481</v>
      </c>
      <c r="F480">
        <v>42</v>
      </c>
      <c r="G480">
        <v>4025.04</v>
      </c>
      <c r="H480">
        <v>0</v>
      </c>
      <c r="J480">
        <v>0</v>
      </c>
      <c r="K480" t="s">
        <v>376</v>
      </c>
      <c r="M480" t="s">
        <v>376</v>
      </c>
      <c r="P480" t="s">
        <v>2482</v>
      </c>
    </row>
    <row r="482" spans="1:17">
      <c r="A482" t="s">
        <v>385</v>
      </c>
      <c r="B482" t="s">
        <v>386</v>
      </c>
      <c r="C482" t="s">
        <v>387</v>
      </c>
      <c r="D482" t="s">
        <v>388</v>
      </c>
      <c r="E482" t="s">
        <v>389</v>
      </c>
      <c r="F482" t="s">
        <v>385</v>
      </c>
      <c r="G482" t="s">
        <v>390</v>
      </c>
      <c r="H482" t="s">
        <v>391</v>
      </c>
      <c r="I482" t="s">
        <v>392</v>
      </c>
      <c r="J482" t="s">
        <v>393</v>
      </c>
      <c r="K482" t="s">
        <v>394</v>
      </c>
      <c r="L482" t="s">
        <v>392</v>
      </c>
      <c r="M482" t="s">
        <v>386</v>
      </c>
      <c r="N482" t="s">
        <v>395</v>
      </c>
      <c r="O482" t="s">
        <v>395</v>
      </c>
      <c r="P482" t="s">
        <v>394</v>
      </c>
      <c r="Q482" t="s">
        <v>396</v>
      </c>
    </row>
    <row r="483" spans="1:17">
      <c r="A483" t="s">
        <v>884</v>
      </c>
      <c r="B483" t="s">
        <v>885</v>
      </c>
      <c r="C483" t="s">
        <v>373</v>
      </c>
      <c r="D483" t="s">
        <v>886</v>
      </c>
      <c r="E483" t="s">
        <v>2483</v>
      </c>
      <c r="F483">
        <v>2</v>
      </c>
      <c r="G483">
        <v>383.96</v>
      </c>
      <c r="H483">
        <v>0</v>
      </c>
      <c r="J483">
        <v>0</v>
      </c>
      <c r="K483" t="s">
        <v>376</v>
      </c>
      <c r="M483" t="s">
        <v>376</v>
      </c>
      <c r="P483" t="s">
        <v>2484</v>
      </c>
    </row>
    <row r="485" spans="1:17">
      <c r="A485" t="s">
        <v>385</v>
      </c>
      <c r="B485" t="s">
        <v>386</v>
      </c>
      <c r="C485" t="s">
        <v>387</v>
      </c>
      <c r="D485" t="s">
        <v>388</v>
      </c>
      <c r="E485" t="s">
        <v>389</v>
      </c>
      <c r="F485" t="s">
        <v>385</v>
      </c>
      <c r="G485" t="s">
        <v>390</v>
      </c>
      <c r="H485" t="s">
        <v>391</v>
      </c>
      <c r="I485" t="s">
        <v>392</v>
      </c>
      <c r="J485" t="s">
        <v>393</v>
      </c>
      <c r="K485" t="s">
        <v>394</v>
      </c>
      <c r="L485" t="s">
        <v>392</v>
      </c>
      <c r="M485" t="s">
        <v>386</v>
      </c>
      <c r="N485" t="s">
        <v>395</v>
      </c>
      <c r="O485" t="s">
        <v>395</v>
      </c>
      <c r="P485" t="s">
        <v>394</v>
      </c>
      <c r="Q485" t="s">
        <v>396</v>
      </c>
    </row>
    <row r="486" spans="1:17">
      <c r="A486" t="s">
        <v>884</v>
      </c>
      <c r="B486" t="s">
        <v>885</v>
      </c>
      <c r="E486" t="s">
        <v>2483</v>
      </c>
      <c r="F486">
        <v>2</v>
      </c>
      <c r="G486">
        <v>383.96</v>
      </c>
      <c r="H486">
        <v>0</v>
      </c>
      <c r="J486">
        <v>0</v>
      </c>
      <c r="K486" t="s">
        <v>376</v>
      </c>
      <c r="M486" t="s">
        <v>376</v>
      </c>
      <c r="P486" t="s">
        <v>2484</v>
      </c>
    </row>
    <row r="488" spans="1:17">
      <c r="A488" t="s">
        <v>385</v>
      </c>
      <c r="B488" t="s">
        <v>386</v>
      </c>
      <c r="C488" t="s">
        <v>387</v>
      </c>
      <c r="D488" t="s">
        <v>388</v>
      </c>
      <c r="E488" t="s">
        <v>389</v>
      </c>
      <c r="F488" t="s">
        <v>385</v>
      </c>
      <c r="G488" t="s">
        <v>390</v>
      </c>
      <c r="H488" t="s">
        <v>391</v>
      </c>
      <c r="I488" t="s">
        <v>392</v>
      </c>
      <c r="J488" t="s">
        <v>393</v>
      </c>
      <c r="K488" t="s">
        <v>394</v>
      </c>
      <c r="L488" t="s">
        <v>392</v>
      </c>
      <c r="M488" t="s">
        <v>386</v>
      </c>
      <c r="N488" t="s">
        <v>395</v>
      </c>
      <c r="O488" t="s">
        <v>395</v>
      </c>
      <c r="P488" t="s">
        <v>394</v>
      </c>
      <c r="Q488" t="s">
        <v>396</v>
      </c>
    </row>
    <row r="489" spans="1:17">
      <c r="A489" t="s">
        <v>26</v>
      </c>
      <c r="C489" t="s">
        <v>373</v>
      </c>
      <c r="D489" t="s">
        <v>894</v>
      </c>
      <c r="E489" t="s">
        <v>2485</v>
      </c>
      <c r="F489">
        <v>7</v>
      </c>
      <c r="G489">
        <v>694.82</v>
      </c>
      <c r="H489">
        <v>0</v>
      </c>
      <c r="J489">
        <v>0</v>
      </c>
      <c r="K489" t="s">
        <v>376</v>
      </c>
      <c r="M489" t="s">
        <v>376</v>
      </c>
      <c r="P489" t="s">
        <v>2486</v>
      </c>
    </row>
    <row r="491" spans="1:17">
      <c r="A491" t="s">
        <v>385</v>
      </c>
      <c r="B491" t="s">
        <v>386</v>
      </c>
      <c r="C491" t="s">
        <v>387</v>
      </c>
      <c r="D491" t="s">
        <v>388</v>
      </c>
      <c r="E491" t="s">
        <v>389</v>
      </c>
      <c r="F491" t="s">
        <v>385</v>
      </c>
      <c r="G491" t="s">
        <v>390</v>
      </c>
      <c r="H491" t="s">
        <v>391</v>
      </c>
      <c r="I491" t="s">
        <v>392</v>
      </c>
      <c r="J491" t="s">
        <v>393</v>
      </c>
      <c r="K491" t="s">
        <v>394</v>
      </c>
      <c r="L491" t="s">
        <v>392</v>
      </c>
      <c r="M491" t="s">
        <v>386</v>
      </c>
      <c r="N491" t="s">
        <v>395</v>
      </c>
      <c r="O491" t="s">
        <v>395</v>
      </c>
      <c r="P491" t="s">
        <v>394</v>
      </c>
      <c r="Q491" t="s">
        <v>396</v>
      </c>
    </row>
    <row r="492" spans="1:17">
      <c r="A492" t="s">
        <v>26</v>
      </c>
      <c r="E492" t="s">
        <v>2485</v>
      </c>
      <c r="F492">
        <v>7</v>
      </c>
      <c r="G492">
        <v>694.82</v>
      </c>
      <c r="H492">
        <v>0</v>
      </c>
      <c r="J492">
        <v>0</v>
      </c>
      <c r="K492" t="s">
        <v>376</v>
      </c>
      <c r="M492" t="s">
        <v>376</v>
      </c>
      <c r="P492" t="s">
        <v>2486</v>
      </c>
    </row>
    <row r="494" spans="1:17">
      <c r="A494" t="s">
        <v>385</v>
      </c>
      <c r="B494" t="s">
        <v>386</v>
      </c>
      <c r="C494" t="s">
        <v>387</v>
      </c>
      <c r="D494" t="s">
        <v>388</v>
      </c>
      <c r="E494" t="s">
        <v>389</v>
      </c>
      <c r="F494" t="s">
        <v>385</v>
      </c>
      <c r="G494" t="s">
        <v>390</v>
      </c>
      <c r="H494" t="s">
        <v>391</v>
      </c>
      <c r="I494" t="s">
        <v>392</v>
      </c>
      <c r="J494" t="s">
        <v>393</v>
      </c>
      <c r="K494" t="s">
        <v>394</v>
      </c>
      <c r="L494" t="s">
        <v>392</v>
      </c>
      <c r="M494" t="s">
        <v>386</v>
      </c>
      <c r="N494" t="s">
        <v>395</v>
      </c>
      <c r="O494" t="s">
        <v>395</v>
      </c>
      <c r="P494" t="s">
        <v>394</v>
      </c>
      <c r="Q494" t="s">
        <v>396</v>
      </c>
    </row>
    <row r="495" spans="1:17">
      <c r="A495" t="s">
        <v>895</v>
      </c>
      <c r="B495" t="s">
        <v>896</v>
      </c>
      <c r="C495" t="s">
        <v>373</v>
      </c>
      <c r="D495" t="s">
        <v>897</v>
      </c>
      <c r="E495" t="s">
        <v>376</v>
      </c>
      <c r="F495">
        <v>6.5</v>
      </c>
      <c r="G495">
        <v>676.52</v>
      </c>
      <c r="H495">
        <v>0</v>
      </c>
      <c r="J495">
        <v>0</v>
      </c>
      <c r="K495" t="s">
        <v>376</v>
      </c>
      <c r="M495" t="s">
        <v>376</v>
      </c>
      <c r="P495" t="s">
        <v>2487</v>
      </c>
    </row>
    <row r="497" spans="1:17">
      <c r="A497" t="s">
        <v>895</v>
      </c>
      <c r="B497" t="s">
        <v>896</v>
      </c>
      <c r="C497" t="s">
        <v>373</v>
      </c>
      <c r="D497" t="s">
        <v>900</v>
      </c>
      <c r="E497" t="s">
        <v>376</v>
      </c>
      <c r="F497">
        <v>7</v>
      </c>
      <c r="G497">
        <v>694.82</v>
      </c>
      <c r="H497">
        <v>0</v>
      </c>
      <c r="J497">
        <v>0</v>
      </c>
      <c r="K497" t="s">
        <v>376</v>
      </c>
      <c r="M497" t="s">
        <v>376</v>
      </c>
      <c r="P497" t="s">
        <v>2488</v>
      </c>
    </row>
    <row r="499" spans="1:17">
      <c r="A499" t="s">
        <v>895</v>
      </c>
      <c r="B499" t="s">
        <v>896</v>
      </c>
      <c r="C499" t="s">
        <v>373</v>
      </c>
      <c r="D499" t="s">
        <v>903</v>
      </c>
      <c r="E499" t="s">
        <v>2079</v>
      </c>
      <c r="F499">
        <v>8</v>
      </c>
      <c r="G499">
        <v>852.64</v>
      </c>
      <c r="H499">
        <v>0</v>
      </c>
      <c r="J499">
        <v>0</v>
      </c>
      <c r="K499" t="s">
        <v>376</v>
      </c>
      <c r="M499" t="s">
        <v>376</v>
      </c>
      <c r="P499" t="s">
        <v>2489</v>
      </c>
    </row>
    <row r="501" spans="1:17">
      <c r="A501" t="s">
        <v>895</v>
      </c>
      <c r="B501" t="s">
        <v>896</v>
      </c>
      <c r="C501" t="s">
        <v>601</v>
      </c>
      <c r="D501" t="s">
        <v>905</v>
      </c>
      <c r="E501" t="s">
        <v>376</v>
      </c>
      <c r="F501">
        <v>4.5</v>
      </c>
      <c r="G501">
        <v>425.97</v>
      </c>
      <c r="H501">
        <v>0</v>
      </c>
      <c r="J501">
        <v>0</v>
      </c>
      <c r="K501" t="s">
        <v>376</v>
      </c>
      <c r="M501" t="s">
        <v>376</v>
      </c>
      <c r="P501" t="s">
        <v>2490</v>
      </c>
    </row>
    <row r="503" spans="1:17">
      <c r="A503" t="s">
        <v>385</v>
      </c>
      <c r="B503" t="s">
        <v>386</v>
      </c>
      <c r="C503" t="s">
        <v>387</v>
      </c>
      <c r="D503" t="s">
        <v>388</v>
      </c>
      <c r="E503" t="s">
        <v>389</v>
      </c>
      <c r="F503" t="s">
        <v>385</v>
      </c>
      <c r="G503" t="s">
        <v>390</v>
      </c>
      <c r="H503" t="s">
        <v>391</v>
      </c>
      <c r="I503" t="s">
        <v>392</v>
      </c>
      <c r="J503" t="s">
        <v>393</v>
      </c>
      <c r="K503" t="s">
        <v>394</v>
      </c>
      <c r="L503" t="s">
        <v>392</v>
      </c>
      <c r="M503" t="s">
        <v>386</v>
      </c>
      <c r="N503" t="s">
        <v>395</v>
      </c>
      <c r="O503" t="s">
        <v>395</v>
      </c>
      <c r="P503" t="s">
        <v>394</v>
      </c>
      <c r="Q503" t="s">
        <v>396</v>
      </c>
    </row>
    <row r="504" spans="1:17">
      <c r="A504" t="s">
        <v>895</v>
      </c>
      <c r="B504" t="s">
        <v>896</v>
      </c>
      <c r="E504" t="s">
        <v>2079</v>
      </c>
      <c r="F504">
        <v>26</v>
      </c>
      <c r="G504">
        <v>2649.95</v>
      </c>
      <c r="H504">
        <v>0</v>
      </c>
      <c r="J504">
        <v>0</v>
      </c>
      <c r="K504" t="s">
        <v>376</v>
      </c>
      <c r="M504" t="s">
        <v>376</v>
      </c>
      <c r="P504" t="s">
        <v>2491</v>
      </c>
    </row>
    <row r="506" spans="1:17">
      <c r="A506" t="s">
        <v>385</v>
      </c>
      <c r="B506" t="s">
        <v>386</v>
      </c>
      <c r="C506" t="s">
        <v>387</v>
      </c>
      <c r="D506" t="s">
        <v>388</v>
      </c>
      <c r="E506" t="s">
        <v>389</v>
      </c>
      <c r="F506" t="s">
        <v>385</v>
      </c>
      <c r="G506" t="s">
        <v>390</v>
      </c>
      <c r="H506" t="s">
        <v>391</v>
      </c>
      <c r="I506" t="s">
        <v>392</v>
      </c>
      <c r="J506" t="s">
        <v>393</v>
      </c>
      <c r="K506" t="s">
        <v>394</v>
      </c>
      <c r="L506" t="s">
        <v>392</v>
      </c>
      <c r="M506" t="s">
        <v>386</v>
      </c>
      <c r="N506" t="s">
        <v>395</v>
      </c>
      <c r="O506" t="s">
        <v>395</v>
      </c>
      <c r="P506" t="s">
        <v>394</v>
      </c>
      <c r="Q506" t="s">
        <v>396</v>
      </c>
    </row>
    <row r="507" spans="1:17">
      <c r="A507" t="s">
        <v>913</v>
      </c>
      <c r="B507" t="s">
        <v>914</v>
      </c>
      <c r="C507" t="s">
        <v>373</v>
      </c>
      <c r="D507" t="s">
        <v>2091</v>
      </c>
      <c r="E507" t="s">
        <v>376</v>
      </c>
      <c r="F507">
        <v>8</v>
      </c>
      <c r="G507">
        <v>794.08</v>
      </c>
      <c r="H507">
        <v>0</v>
      </c>
      <c r="J507">
        <v>0</v>
      </c>
      <c r="K507" t="s">
        <v>376</v>
      </c>
      <c r="M507" t="s">
        <v>376</v>
      </c>
      <c r="P507" t="s">
        <v>2092</v>
      </c>
      <c r="Q507">
        <v>0</v>
      </c>
    </row>
    <row r="509" spans="1:17">
      <c r="A509" t="s">
        <v>913</v>
      </c>
      <c r="B509" t="s">
        <v>914</v>
      </c>
      <c r="C509" t="s">
        <v>373</v>
      </c>
      <c r="D509" t="s">
        <v>2492</v>
      </c>
      <c r="E509" t="s">
        <v>376</v>
      </c>
      <c r="F509">
        <v>8</v>
      </c>
      <c r="G509">
        <v>794.08</v>
      </c>
      <c r="H509">
        <v>0</v>
      </c>
      <c r="J509">
        <v>0</v>
      </c>
      <c r="K509" t="s">
        <v>376</v>
      </c>
      <c r="M509" t="s">
        <v>376</v>
      </c>
      <c r="P509" t="s">
        <v>2092</v>
      </c>
      <c r="Q509">
        <v>0</v>
      </c>
    </row>
    <row r="511" spans="1:17">
      <c r="A511" t="s">
        <v>913</v>
      </c>
      <c r="B511" t="s">
        <v>914</v>
      </c>
      <c r="C511" t="s">
        <v>373</v>
      </c>
      <c r="D511" t="s">
        <v>915</v>
      </c>
      <c r="E511" t="s">
        <v>376</v>
      </c>
      <c r="F511">
        <v>8</v>
      </c>
      <c r="G511">
        <v>794.08</v>
      </c>
      <c r="H511">
        <v>0</v>
      </c>
      <c r="J511">
        <v>0</v>
      </c>
      <c r="K511" t="s">
        <v>376</v>
      </c>
      <c r="M511" t="s">
        <v>376</v>
      </c>
      <c r="P511" t="s">
        <v>2092</v>
      </c>
      <c r="Q511">
        <v>0</v>
      </c>
    </row>
    <row r="513" spans="1:17">
      <c r="A513" t="s">
        <v>913</v>
      </c>
      <c r="B513" t="s">
        <v>914</v>
      </c>
      <c r="C513" t="s">
        <v>373</v>
      </c>
      <c r="D513" t="s">
        <v>2095</v>
      </c>
      <c r="E513" t="s">
        <v>376</v>
      </c>
      <c r="F513">
        <v>8</v>
      </c>
      <c r="G513">
        <v>1160.48</v>
      </c>
      <c r="H513">
        <v>0</v>
      </c>
      <c r="J513">
        <v>0</v>
      </c>
      <c r="K513" t="s">
        <v>376</v>
      </c>
      <c r="M513" t="s">
        <v>376</v>
      </c>
      <c r="P513" t="s">
        <v>2096</v>
      </c>
      <c r="Q513">
        <v>0</v>
      </c>
    </row>
    <row r="515" spans="1:17">
      <c r="A515" t="s">
        <v>913</v>
      </c>
      <c r="B515" t="s">
        <v>914</v>
      </c>
      <c r="C515" t="s">
        <v>373</v>
      </c>
      <c r="D515" t="s">
        <v>920</v>
      </c>
      <c r="E515" t="s">
        <v>2077</v>
      </c>
      <c r="F515">
        <v>8</v>
      </c>
      <c r="G515">
        <v>794.08</v>
      </c>
      <c r="H515">
        <v>0</v>
      </c>
      <c r="J515">
        <v>0</v>
      </c>
      <c r="K515" t="s">
        <v>376</v>
      </c>
      <c r="M515" t="s">
        <v>376</v>
      </c>
      <c r="P515" t="s">
        <v>2493</v>
      </c>
    </row>
    <row r="517" spans="1:17">
      <c r="A517" t="s">
        <v>913</v>
      </c>
      <c r="B517" t="s">
        <v>914</v>
      </c>
      <c r="C517" t="s">
        <v>601</v>
      </c>
      <c r="D517" t="s">
        <v>921</v>
      </c>
      <c r="E517" t="s">
        <v>2494</v>
      </c>
      <c r="F517">
        <v>8</v>
      </c>
      <c r="G517">
        <v>1188.32</v>
      </c>
      <c r="H517">
        <v>0</v>
      </c>
      <c r="J517">
        <v>0</v>
      </c>
      <c r="K517" t="s">
        <v>376</v>
      </c>
      <c r="M517" t="s">
        <v>376</v>
      </c>
      <c r="P517" t="s">
        <v>2495</v>
      </c>
    </row>
    <row r="519" spans="1:17">
      <c r="A519" t="s">
        <v>913</v>
      </c>
      <c r="B519" t="s">
        <v>914</v>
      </c>
      <c r="C519" t="s">
        <v>373</v>
      </c>
      <c r="D519" t="s">
        <v>925</v>
      </c>
      <c r="E519" t="s">
        <v>2496</v>
      </c>
      <c r="F519">
        <v>12</v>
      </c>
      <c r="G519">
        <v>1033.2</v>
      </c>
      <c r="H519">
        <v>0</v>
      </c>
      <c r="J519">
        <v>0</v>
      </c>
      <c r="K519" t="s">
        <v>376</v>
      </c>
      <c r="M519" t="s">
        <v>376</v>
      </c>
      <c r="P519" t="s">
        <v>2497</v>
      </c>
    </row>
    <row r="521" spans="1:17">
      <c r="A521" t="s">
        <v>385</v>
      </c>
      <c r="B521" t="s">
        <v>386</v>
      </c>
      <c r="C521" t="s">
        <v>387</v>
      </c>
      <c r="D521" t="s">
        <v>388</v>
      </c>
      <c r="E521" t="s">
        <v>389</v>
      </c>
      <c r="F521" t="s">
        <v>385</v>
      </c>
      <c r="G521" t="s">
        <v>390</v>
      </c>
      <c r="H521" t="s">
        <v>391</v>
      </c>
      <c r="I521" t="s">
        <v>392</v>
      </c>
      <c r="J521" t="s">
        <v>393</v>
      </c>
      <c r="K521" t="s">
        <v>394</v>
      </c>
      <c r="L521" t="s">
        <v>392</v>
      </c>
      <c r="M521" t="s">
        <v>386</v>
      </c>
      <c r="N521" t="s">
        <v>395</v>
      </c>
      <c r="O521" t="s">
        <v>395</v>
      </c>
      <c r="P521" t="s">
        <v>394</v>
      </c>
      <c r="Q521" t="s">
        <v>396</v>
      </c>
    </row>
    <row r="522" spans="1:17">
      <c r="A522" t="s">
        <v>913</v>
      </c>
      <c r="B522" t="s">
        <v>914</v>
      </c>
      <c r="E522" t="s">
        <v>2498</v>
      </c>
      <c r="F522">
        <v>60</v>
      </c>
      <c r="G522">
        <v>6558.32</v>
      </c>
      <c r="H522">
        <v>0</v>
      </c>
      <c r="J522">
        <v>0</v>
      </c>
      <c r="K522" t="s">
        <v>376</v>
      </c>
      <c r="M522" t="s">
        <v>376</v>
      </c>
      <c r="P522" t="s">
        <v>2499</v>
      </c>
    </row>
    <row r="524" spans="1:17">
      <c r="A524" t="s">
        <v>385</v>
      </c>
      <c r="B524" t="s">
        <v>386</v>
      </c>
      <c r="C524" t="s">
        <v>387</v>
      </c>
      <c r="D524" t="s">
        <v>388</v>
      </c>
      <c r="E524" t="s">
        <v>389</v>
      </c>
      <c r="F524" t="s">
        <v>385</v>
      </c>
      <c r="G524" t="s">
        <v>390</v>
      </c>
      <c r="H524" t="s">
        <v>391</v>
      </c>
      <c r="I524" t="s">
        <v>392</v>
      </c>
      <c r="J524" t="s">
        <v>393</v>
      </c>
      <c r="K524" t="s">
        <v>394</v>
      </c>
      <c r="L524" t="s">
        <v>392</v>
      </c>
      <c r="M524" t="s">
        <v>386</v>
      </c>
      <c r="N524" t="s">
        <v>395</v>
      </c>
      <c r="O524" t="s">
        <v>395</v>
      </c>
      <c r="P524" t="s">
        <v>394</v>
      </c>
      <c r="Q524" t="s">
        <v>396</v>
      </c>
    </row>
    <row r="525" spans="1:17">
      <c r="A525" t="s">
        <v>929</v>
      </c>
      <c r="B525" t="s">
        <v>930</v>
      </c>
      <c r="C525" t="s">
        <v>373</v>
      </c>
      <c r="D525" t="s">
        <v>2114</v>
      </c>
      <c r="E525" t="s">
        <v>2496</v>
      </c>
      <c r="F525">
        <v>8</v>
      </c>
      <c r="G525">
        <v>688.8</v>
      </c>
      <c r="H525">
        <v>0</v>
      </c>
      <c r="J525">
        <v>0</v>
      </c>
      <c r="K525" t="s">
        <v>376</v>
      </c>
      <c r="M525" t="s">
        <v>376</v>
      </c>
      <c r="P525" t="s">
        <v>2500</v>
      </c>
    </row>
    <row r="527" spans="1:17">
      <c r="A527" t="s">
        <v>385</v>
      </c>
      <c r="B527" t="s">
        <v>386</v>
      </c>
      <c r="C527" t="s">
        <v>387</v>
      </c>
      <c r="D527" t="s">
        <v>388</v>
      </c>
      <c r="E527" t="s">
        <v>389</v>
      </c>
      <c r="F527" t="s">
        <v>385</v>
      </c>
      <c r="G527" t="s">
        <v>390</v>
      </c>
      <c r="H527" t="s">
        <v>391</v>
      </c>
      <c r="I527" t="s">
        <v>392</v>
      </c>
      <c r="J527" t="s">
        <v>393</v>
      </c>
      <c r="K527" t="s">
        <v>394</v>
      </c>
      <c r="L527" t="s">
        <v>392</v>
      </c>
      <c r="M527" t="s">
        <v>386</v>
      </c>
      <c r="N527" t="s">
        <v>395</v>
      </c>
      <c r="O527" t="s">
        <v>395</v>
      </c>
      <c r="P527" t="s">
        <v>394</v>
      </c>
      <c r="Q527" t="s">
        <v>396</v>
      </c>
    </row>
    <row r="528" spans="1:17">
      <c r="A528" t="s">
        <v>929</v>
      </c>
      <c r="B528" t="s">
        <v>930</v>
      </c>
      <c r="E528" t="s">
        <v>2496</v>
      </c>
      <c r="F528">
        <v>8</v>
      </c>
      <c r="G528">
        <v>688.8</v>
      </c>
      <c r="H528">
        <v>0</v>
      </c>
      <c r="J528">
        <v>0</v>
      </c>
      <c r="K528" t="s">
        <v>376</v>
      </c>
      <c r="M528" t="s">
        <v>376</v>
      </c>
      <c r="P528" t="s">
        <v>2500</v>
      </c>
    </row>
    <row r="530" spans="1:17">
      <c r="A530" t="s">
        <v>2239</v>
      </c>
      <c r="B530" t="s">
        <v>333</v>
      </c>
      <c r="D530" t="s">
        <v>334</v>
      </c>
      <c r="E530" t="s">
        <v>335</v>
      </c>
      <c r="G530" t="s">
        <v>336</v>
      </c>
      <c r="H530" t="s">
        <v>2240</v>
      </c>
      <c r="I530" t="s">
        <v>338</v>
      </c>
      <c r="J530" s="13">
        <v>43276</v>
      </c>
      <c r="K530" t="s">
        <v>996</v>
      </c>
    </row>
    <row r="531" spans="1:17">
      <c r="G531" t="s">
        <v>340</v>
      </c>
      <c r="H531" t="s">
        <v>341</v>
      </c>
      <c r="K531" t="s">
        <v>342</v>
      </c>
      <c r="L531" t="s">
        <v>343</v>
      </c>
      <c r="P531" t="s">
        <v>344</v>
      </c>
    </row>
    <row r="532" spans="1:17">
      <c r="E532" t="s">
        <v>345</v>
      </c>
      <c r="F532" t="s">
        <v>346</v>
      </c>
      <c r="G532" t="s">
        <v>347</v>
      </c>
      <c r="H532" t="s">
        <v>348</v>
      </c>
      <c r="I532" t="s">
        <v>349</v>
      </c>
      <c r="J532" t="s">
        <v>350</v>
      </c>
      <c r="K532" t="s">
        <v>351</v>
      </c>
      <c r="L532" t="s">
        <v>349</v>
      </c>
      <c r="M532" t="s">
        <v>351</v>
      </c>
      <c r="N532" t="s">
        <v>352</v>
      </c>
      <c r="O532" t="s">
        <v>353</v>
      </c>
      <c r="P532" t="s">
        <v>354</v>
      </c>
    </row>
    <row r="533" spans="1:17">
      <c r="E533" t="s">
        <v>355</v>
      </c>
      <c r="F533" t="s">
        <v>356</v>
      </c>
      <c r="G533" t="s">
        <v>357</v>
      </c>
      <c r="H533" t="s">
        <v>358</v>
      </c>
      <c r="J533" t="s">
        <v>359</v>
      </c>
      <c r="K533" t="s">
        <v>360</v>
      </c>
      <c r="M533" t="s">
        <v>361</v>
      </c>
      <c r="N533" t="s">
        <v>362</v>
      </c>
      <c r="O533" t="s">
        <v>362</v>
      </c>
      <c r="P533" t="s">
        <v>363</v>
      </c>
      <c r="Q533" t="s">
        <v>364</v>
      </c>
    </row>
    <row r="534" spans="1:17">
      <c r="A534" t="s">
        <v>365</v>
      </c>
      <c r="C534" t="s">
        <v>366</v>
      </c>
      <c r="D534" t="s">
        <v>367</v>
      </c>
      <c r="E534" t="s">
        <v>368</v>
      </c>
      <c r="F534" t="s">
        <v>369</v>
      </c>
      <c r="G534" t="s">
        <v>370</v>
      </c>
      <c r="H534" t="s">
        <v>368</v>
      </c>
      <c r="J534" t="s">
        <v>368</v>
      </c>
      <c r="K534" t="s">
        <v>368</v>
      </c>
      <c r="M534" t="s">
        <v>368</v>
      </c>
    </row>
    <row r="537" spans="1:17">
      <c r="A537" t="s">
        <v>385</v>
      </c>
      <c r="B537" t="s">
        <v>386</v>
      </c>
      <c r="C537" t="s">
        <v>387</v>
      </c>
      <c r="D537" t="s">
        <v>388</v>
      </c>
      <c r="E537" t="s">
        <v>389</v>
      </c>
      <c r="F537" t="s">
        <v>385</v>
      </c>
      <c r="G537" t="s">
        <v>390</v>
      </c>
      <c r="H537" t="s">
        <v>391</v>
      </c>
      <c r="I537" t="s">
        <v>392</v>
      </c>
      <c r="J537" t="s">
        <v>393</v>
      </c>
      <c r="K537" t="s">
        <v>394</v>
      </c>
      <c r="L537" t="s">
        <v>392</v>
      </c>
      <c r="M537" t="s">
        <v>386</v>
      </c>
      <c r="N537" t="s">
        <v>395</v>
      </c>
      <c r="O537" t="s">
        <v>395</v>
      </c>
      <c r="P537" t="s">
        <v>394</v>
      </c>
      <c r="Q537" t="s">
        <v>396</v>
      </c>
    </row>
    <row r="538" spans="1:17">
      <c r="A538" t="s">
        <v>937</v>
      </c>
      <c r="B538" t="s">
        <v>938</v>
      </c>
      <c r="C538" t="s">
        <v>373</v>
      </c>
      <c r="D538" t="s">
        <v>2118</v>
      </c>
      <c r="E538" t="s">
        <v>376</v>
      </c>
      <c r="F538">
        <v>0</v>
      </c>
      <c r="G538">
        <v>0</v>
      </c>
      <c r="H538">
        <v>0</v>
      </c>
      <c r="J538">
        <v>0</v>
      </c>
      <c r="K538" t="s">
        <v>2501</v>
      </c>
      <c r="M538" t="s">
        <v>376</v>
      </c>
      <c r="P538" t="s">
        <v>2501</v>
      </c>
      <c r="Q538" t="s">
        <v>377</v>
      </c>
    </row>
    <row r="540" spans="1:17">
      <c r="A540" t="s">
        <v>937</v>
      </c>
      <c r="B540" t="s">
        <v>938</v>
      </c>
      <c r="C540" t="s">
        <v>373</v>
      </c>
      <c r="D540" t="s">
        <v>2122</v>
      </c>
      <c r="E540" t="s">
        <v>376</v>
      </c>
      <c r="F540">
        <v>0</v>
      </c>
      <c r="G540">
        <v>0</v>
      </c>
      <c r="H540">
        <v>0</v>
      </c>
      <c r="J540">
        <v>0</v>
      </c>
      <c r="K540" t="s">
        <v>2502</v>
      </c>
      <c r="M540" t="s">
        <v>2124</v>
      </c>
      <c r="P540" t="s">
        <v>2503</v>
      </c>
      <c r="Q540" t="s">
        <v>377</v>
      </c>
    </row>
    <row r="542" spans="1:17">
      <c r="A542" t="s">
        <v>937</v>
      </c>
      <c r="B542" t="s">
        <v>938</v>
      </c>
      <c r="C542" t="s">
        <v>373</v>
      </c>
      <c r="D542" t="s">
        <v>939</v>
      </c>
      <c r="E542" t="s">
        <v>2504</v>
      </c>
      <c r="F542">
        <v>0</v>
      </c>
      <c r="G542">
        <v>0</v>
      </c>
      <c r="H542">
        <v>0</v>
      </c>
      <c r="J542">
        <v>0</v>
      </c>
      <c r="K542" t="s">
        <v>962</v>
      </c>
      <c r="M542" t="s">
        <v>376</v>
      </c>
      <c r="P542" t="s">
        <v>2505</v>
      </c>
      <c r="Q542" t="s">
        <v>377</v>
      </c>
    </row>
    <row r="544" spans="1:17">
      <c r="A544" t="s">
        <v>937</v>
      </c>
      <c r="B544" t="s">
        <v>938</v>
      </c>
      <c r="C544" t="s">
        <v>373</v>
      </c>
      <c r="D544" t="s">
        <v>943</v>
      </c>
      <c r="E544" t="s">
        <v>376</v>
      </c>
      <c r="F544">
        <v>0</v>
      </c>
      <c r="G544">
        <v>0</v>
      </c>
      <c r="H544">
        <v>0</v>
      </c>
      <c r="J544">
        <v>0</v>
      </c>
      <c r="K544" t="s">
        <v>944</v>
      </c>
      <c r="M544" t="s">
        <v>376</v>
      </c>
      <c r="P544" t="s">
        <v>944</v>
      </c>
      <c r="Q544" t="s">
        <v>377</v>
      </c>
    </row>
    <row r="546" spans="1:17">
      <c r="A546" t="s">
        <v>937</v>
      </c>
      <c r="B546" t="s">
        <v>938</v>
      </c>
      <c r="C546" t="s">
        <v>373</v>
      </c>
      <c r="D546" t="s">
        <v>945</v>
      </c>
      <c r="E546" t="s">
        <v>376</v>
      </c>
      <c r="F546">
        <v>0</v>
      </c>
      <c r="G546">
        <v>0</v>
      </c>
      <c r="H546">
        <v>0</v>
      </c>
      <c r="J546">
        <v>0</v>
      </c>
      <c r="K546" t="s">
        <v>951</v>
      </c>
      <c r="M546" t="s">
        <v>376</v>
      </c>
      <c r="P546" t="s">
        <v>951</v>
      </c>
      <c r="Q546" t="s">
        <v>377</v>
      </c>
    </row>
    <row r="548" spans="1:17">
      <c r="A548" t="s">
        <v>937</v>
      </c>
      <c r="B548" t="s">
        <v>938</v>
      </c>
      <c r="C548" t="s">
        <v>373</v>
      </c>
      <c r="D548" t="s">
        <v>949</v>
      </c>
      <c r="E548" t="s">
        <v>376</v>
      </c>
      <c r="F548">
        <v>0</v>
      </c>
      <c r="G548">
        <v>0</v>
      </c>
      <c r="H548">
        <v>0</v>
      </c>
      <c r="J548">
        <v>0</v>
      </c>
      <c r="K548" t="s">
        <v>947</v>
      </c>
      <c r="M548" t="s">
        <v>376</v>
      </c>
      <c r="P548" t="s">
        <v>947</v>
      </c>
      <c r="Q548" t="s">
        <v>377</v>
      </c>
    </row>
    <row r="550" spans="1:17">
      <c r="A550" t="s">
        <v>937</v>
      </c>
      <c r="B550" t="s">
        <v>938</v>
      </c>
      <c r="C550" t="s">
        <v>373</v>
      </c>
      <c r="D550" t="s">
        <v>953</v>
      </c>
      <c r="E550" t="s">
        <v>376</v>
      </c>
      <c r="F550" t="s">
        <v>2506</v>
      </c>
      <c r="G550">
        <v>728.31</v>
      </c>
      <c r="H550">
        <v>0</v>
      </c>
      <c r="J550">
        <v>0</v>
      </c>
      <c r="K550" t="s">
        <v>947</v>
      </c>
      <c r="M550" t="s">
        <v>376</v>
      </c>
      <c r="P550" t="s">
        <v>2507</v>
      </c>
      <c r="Q550" t="s">
        <v>377</v>
      </c>
    </row>
    <row r="552" spans="1:17">
      <c r="A552" t="s">
        <v>937</v>
      </c>
      <c r="B552" t="s">
        <v>938</v>
      </c>
      <c r="C552" t="s">
        <v>373</v>
      </c>
      <c r="D552" t="s">
        <v>956</v>
      </c>
      <c r="E552" t="s">
        <v>376</v>
      </c>
      <c r="F552">
        <v>0</v>
      </c>
      <c r="G552">
        <v>0</v>
      </c>
      <c r="H552">
        <v>0</v>
      </c>
      <c r="J552">
        <v>0</v>
      </c>
      <c r="K552" t="s">
        <v>2135</v>
      </c>
      <c r="M552" t="s">
        <v>376</v>
      </c>
      <c r="P552" t="s">
        <v>2135</v>
      </c>
      <c r="Q552" t="s">
        <v>377</v>
      </c>
    </row>
    <row r="554" spans="1:17">
      <c r="A554" t="s">
        <v>937</v>
      </c>
      <c r="B554" t="s">
        <v>938</v>
      </c>
      <c r="C554" t="s">
        <v>373</v>
      </c>
      <c r="D554" t="s">
        <v>957</v>
      </c>
      <c r="E554" t="s">
        <v>2508</v>
      </c>
      <c r="F554">
        <v>0</v>
      </c>
      <c r="G554">
        <v>0</v>
      </c>
      <c r="H554">
        <v>0</v>
      </c>
      <c r="J554">
        <v>0</v>
      </c>
      <c r="K554" t="s">
        <v>2141</v>
      </c>
      <c r="M554" t="s">
        <v>376</v>
      </c>
      <c r="P554" t="s">
        <v>2509</v>
      </c>
      <c r="Q554" t="s">
        <v>377</v>
      </c>
    </row>
    <row r="556" spans="1:17">
      <c r="A556" t="s">
        <v>937</v>
      </c>
      <c r="B556" t="s">
        <v>938</v>
      </c>
      <c r="C556" t="s">
        <v>751</v>
      </c>
      <c r="D556" t="s">
        <v>961</v>
      </c>
      <c r="E556" t="s">
        <v>376</v>
      </c>
      <c r="F556">
        <v>0</v>
      </c>
      <c r="G556">
        <v>0</v>
      </c>
      <c r="H556">
        <v>0</v>
      </c>
      <c r="J556">
        <v>0</v>
      </c>
      <c r="K556" t="s">
        <v>941</v>
      </c>
      <c r="M556" t="s">
        <v>376</v>
      </c>
      <c r="P556" t="s">
        <v>941</v>
      </c>
      <c r="Q556" t="s">
        <v>377</v>
      </c>
    </row>
    <row r="558" spans="1:17">
      <c r="A558" t="s">
        <v>937</v>
      </c>
      <c r="B558" t="s">
        <v>938</v>
      </c>
      <c r="C558" t="s">
        <v>373</v>
      </c>
      <c r="D558" t="s">
        <v>963</v>
      </c>
      <c r="E558" t="s">
        <v>2510</v>
      </c>
      <c r="F558">
        <v>0</v>
      </c>
      <c r="G558">
        <v>0</v>
      </c>
      <c r="H558">
        <v>0</v>
      </c>
      <c r="J558">
        <v>0</v>
      </c>
      <c r="K558" t="s">
        <v>376</v>
      </c>
      <c r="M558" t="s">
        <v>376</v>
      </c>
      <c r="P558" t="s">
        <v>2510</v>
      </c>
      <c r="Q558" t="s">
        <v>377</v>
      </c>
    </row>
    <row r="560" spans="1:17">
      <c r="A560" t="s">
        <v>937</v>
      </c>
      <c r="B560" t="s">
        <v>938</v>
      </c>
      <c r="C560" t="s">
        <v>373</v>
      </c>
      <c r="D560" t="s">
        <v>965</v>
      </c>
      <c r="E560" t="s">
        <v>376</v>
      </c>
      <c r="F560">
        <v>0</v>
      </c>
      <c r="G560">
        <v>0</v>
      </c>
      <c r="H560">
        <v>0</v>
      </c>
      <c r="J560">
        <v>0</v>
      </c>
      <c r="K560" t="s">
        <v>2511</v>
      </c>
      <c r="M560" t="s">
        <v>376</v>
      </c>
      <c r="P560" t="s">
        <v>2511</v>
      </c>
      <c r="Q560" t="s">
        <v>377</v>
      </c>
    </row>
    <row r="562" spans="1:17">
      <c r="A562" t="s">
        <v>937</v>
      </c>
      <c r="B562" t="s">
        <v>938</v>
      </c>
      <c r="C562" t="s">
        <v>373</v>
      </c>
      <c r="D562" t="s">
        <v>967</v>
      </c>
      <c r="E562" t="s">
        <v>376</v>
      </c>
      <c r="F562">
        <v>0</v>
      </c>
      <c r="G562">
        <v>0</v>
      </c>
      <c r="H562">
        <v>0</v>
      </c>
      <c r="J562">
        <v>0</v>
      </c>
      <c r="K562" t="s">
        <v>966</v>
      </c>
      <c r="M562" t="s">
        <v>376</v>
      </c>
      <c r="P562" t="s">
        <v>966</v>
      </c>
      <c r="Q562" t="s">
        <v>377</v>
      </c>
    </row>
    <row r="564" spans="1:17">
      <c r="A564" t="s">
        <v>937</v>
      </c>
      <c r="B564" t="s">
        <v>938</v>
      </c>
      <c r="C564" t="s">
        <v>373</v>
      </c>
      <c r="D564" t="s">
        <v>969</v>
      </c>
      <c r="E564" t="s">
        <v>376</v>
      </c>
      <c r="F564">
        <v>0</v>
      </c>
      <c r="G564">
        <v>0</v>
      </c>
      <c r="H564">
        <v>0</v>
      </c>
      <c r="J564">
        <v>0</v>
      </c>
      <c r="K564" t="s">
        <v>2512</v>
      </c>
      <c r="M564" t="s">
        <v>376</v>
      </c>
      <c r="P564" t="s">
        <v>2512</v>
      </c>
      <c r="Q564" t="s">
        <v>377</v>
      </c>
    </row>
    <row r="566" spans="1:17">
      <c r="A566" t="s">
        <v>937</v>
      </c>
      <c r="B566" t="s">
        <v>938</v>
      </c>
      <c r="C566" t="s">
        <v>601</v>
      </c>
      <c r="D566" t="s">
        <v>971</v>
      </c>
      <c r="E566" t="s">
        <v>376</v>
      </c>
      <c r="F566">
        <v>0</v>
      </c>
      <c r="G566">
        <v>0</v>
      </c>
      <c r="H566">
        <v>0</v>
      </c>
      <c r="J566">
        <v>0</v>
      </c>
      <c r="K566" t="s">
        <v>959</v>
      </c>
      <c r="M566" t="s">
        <v>376</v>
      </c>
      <c r="P566" t="s">
        <v>959</v>
      </c>
      <c r="Q566" t="s">
        <v>377</v>
      </c>
    </row>
    <row r="568" spans="1:17">
      <c r="A568" t="s">
        <v>937</v>
      </c>
      <c r="B568" t="s">
        <v>938</v>
      </c>
      <c r="C568" t="s">
        <v>601</v>
      </c>
      <c r="D568" t="s">
        <v>973</v>
      </c>
      <c r="E568" t="s">
        <v>376</v>
      </c>
      <c r="F568">
        <v>0</v>
      </c>
      <c r="G568">
        <v>0</v>
      </c>
      <c r="H568">
        <v>0</v>
      </c>
      <c r="J568">
        <v>0</v>
      </c>
      <c r="K568" t="s">
        <v>972</v>
      </c>
      <c r="M568" t="s">
        <v>376</v>
      </c>
      <c r="P568" t="s">
        <v>972</v>
      </c>
      <c r="Q568" t="s">
        <v>377</v>
      </c>
    </row>
    <row r="570" spans="1:17">
      <c r="A570" t="s">
        <v>937</v>
      </c>
      <c r="B570" t="s">
        <v>938</v>
      </c>
      <c r="C570" t="s">
        <v>601</v>
      </c>
      <c r="D570" t="s">
        <v>976</v>
      </c>
      <c r="E570" t="s">
        <v>376</v>
      </c>
      <c r="F570">
        <v>0</v>
      </c>
      <c r="G570">
        <v>0</v>
      </c>
      <c r="H570">
        <v>0</v>
      </c>
      <c r="J570">
        <v>0</v>
      </c>
      <c r="K570" t="s">
        <v>2143</v>
      </c>
      <c r="M570" t="s">
        <v>978</v>
      </c>
      <c r="P570" t="s">
        <v>2144</v>
      </c>
      <c r="Q570" t="s">
        <v>377</v>
      </c>
    </row>
    <row r="572" spans="1:17">
      <c r="A572" t="s">
        <v>937</v>
      </c>
      <c r="B572" t="s">
        <v>938</v>
      </c>
      <c r="C572" t="s">
        <v>373</v>
      </c>
      <c r="D572" t="s">
        <v>980</v>
      </c>
      <c r="E572" t="s">
        <v>376</v>
      </c>
      <c r="F572">
        <v>0</v>
      </c>
      <c r="G572">
        <v>0</v>
      </c>
      <c r="H572">
        <v>0</v>
      </c>
      <c r="J572">
        <v>0</v>
      </c>
      <c r="K572" t="s">
        <v>2145</v>
      </c>
      <c r="M572" t="s">
        <v>982</v>
      </c>
      <c r="P572" t="s">
        <v>2513</v>
      </c>
      <c r="Q572" t="s">
        <v>377</v>
      </c>
    </row>
    <row r="574" spans="1:17">
      <c r="A574" t="s">
        <v>937</v>
      </c>
      <c r="B574" t="s">
        <v>938</v>
      </c>
      <c r="C574" t="s">
        <v>373</v>
      </c>
      <c r="D574" t="s">
        <v>984</v>
      </c>
      <c r="E574" t="s">
        <v>376</v>
      </c>
      <c r="F574">
        <v>0</v>
      </c>
      <c r="G574">
        <v>0</v>
      </c>
      <c r="H574">
        <v>0</v>
      </c>
      <c r="J574">
        <v>0</v>
      </c>
      <c r="K574" t="s">
        <v>376</v>
      </c>
      <c r="M574" t="s">
        <v>985</v>
      </c>
      <c r="P574" t="s">
        <v>985</v>
      </c>
      <c r="Q574" t="s">
        <v>377</v>
      </c>
    </row>
    <row r="576" spans="1:17">
      <c r="A576" t="s">
        <v>937</v>
      </c>
      <c r="B576" t="s">
        <v>938</v>
      </c>
      <c r="C576" t="s">
        <v>601</v>
      </c>
      <c r="D576" t="s">
        <v>986</v>
      </c>
      <c r="E576" t="s">
        <v>376</v>
      </c>
      <c r="F576">
        <v>0</v>
      </c>
      <c r="G576">
        <v>0</v>
      </c>
      <c r="H576">
        <v>0</v>
      </c>
      <c r="J576">
        <v>0</v>
      </c>
      <c r="K576" t="s">
        <v>954</v>
      </c>
      <c r="M576" t="s">
        <v>376</v>
      </c>
      <c r="P576" t="s">
        <v>954</v>
      </c>
      <c r="Q576" t="s">
        <v>377</v>
      </c>
    </row>
    <row r="578" spans="1:17">
      <c r="A578" t="s">
        <v>937</v>
      </c>
      <c r="B578" t="s">
        <v>938</v>
      </c>
      <c r="C578" t="s">
        <v>373</v>
      </c>
      <c r="D578" t="s">
        <v>987</v>
      </c>
      <c r="E578" t="s">
        <v>376</v>
      </c>
      <c r="F578">
        <v>0</v>
      </c>
      <c r="G578">
        <v>0</v>
      </c>
      <c r="H578">
        <v>0</v>
      </c>
      <c r="J578">
        <v>0</v>
      </c>
      <c r="K578" t="s">
        <v>2514</v>
      </c>
      <c r="M578" t="s">
        <v>376</v>
      </c>
      <c r="P578" t="s">
        <v>2514</v>
      </c>
      <c r="Q578" t="s">
        <v>377</v>
      </c>
    </row>
    <row r="580" spans="1:17">
      <c r="A580" t="s">
        <v>937</v>
      </c>
      <c r="B580" t="s">
        <v>938</v>
      </c>
      <c r="C580" t="s">
        <v>373</v>
      </c>
      <c r="D580" t="s">
        <v>991</v>
      </c>
      <c r="E580" t="s">
        <v>376</v>
      </c>
      <c r="F580">
        <v>0</v>
      </c>
      <c r="G580">
        <v>0</v>
      </c>
      <c r="H580">
        <v>0</v>
      </c>
      <c r="J580">
        <v>0</v>
      </c>
      <c r="K580" t="s">
        <v>2151</v>
      </c>
      <c r="M580" t="s">
        <v>376</v>
      </c>
      <c r="P580" t="s">
        <v>2151</v>
      </c>
      <c r="Q580" t="s">
        <v>377</v>
      </c>
    </row>
    <row r="582" spans="1:17">
      <c r="A582" t="s">
        <v>937</v>
      </c>
      <c r="B582" t="s">
        <v>938</v>
      </c>
      <c r="C582" t="s">
        <v>373</v>
      </c>
      <c r="D582" t="s">
        <v>993</v>
      </c>
      <c r="E582" t="s">
        <v>2515</v>
      </c>
      <c r="F582">
        <v>0</v>
      </c>
      <c r="G582">
        <v>0</v>
      </c>
      <c r="H582">
        <v>0</v>
      </c>
      <c r="J582">
        <v>0</v>
      </c>
      <c r="K582" t="s">
        <v>694</v>
      </c>
      <c r="M582" t="s">
        <v>376</v>
      </c>
      <c r="P582" t="s">
        <v>2516</v>
      </c>
      <c r="Q582" t="s">
        <v>377</v>
      </c>
    </row>
    <row r="584" spans="1:17">
      <c r="A584" t="s">
        <v>937</v>
      </c>
      <c r="B584" t="s">
        <v>938</v>
      </c>
      <c r="C584" t="s">
        <v>373</v>
      </c>
      <c r="D584" t="s">
        <v>997</v>
      </c>
      <c r="E584" t="s">
        <v>376</v>
      </c>
      <c r="F584">
        <v>0</v>
      </c>
      <c r="G584">
        <v>0</v>
      </c>
      <c r="H584">
        <v>0</v>
      </c>
      <c r="J584">
        <v>0</v>
      </c>
      <c r="K584" t="s">
        <v>2158</v>
      </c>
      <c r="M584" t="s">
        <v>376</v>
      </c>
      <c r="P584" t="s">
        <v>2158</v>
      </c>
      <c r="Q584" t="s">
        <v>377</v>
      </c>
    </row>
    <row r="586" spans="1:17">
      <c r="A586" t="s">
        <v>937</v>
      </c>
      <c r="B586" t="s">
        <v>938</v>
      </c>
      <c r="C586" t="s">
        <v>373</v>
      </c>
      <c r="D586" t="s">
        <v>999</v>
      </c>
      <c r="E586" t="s">
        <v>376</v>
      </c>
      <c r="F586">
        <v>0</v>
      </c>
      <c r="G586">
        <v>0</v>
      </c>
      <c r="H586">
        <v>0</v>
      </c>
      <c r="J586">
        <v>0</v>
      </c>
      <c r="K586" t="s">
        <v>2158</v>
      </c>
      <c r="M586" t="s">
        <v>376</v>
      </c>
      <c r="P586" t="s">
        <v>2158</v>
      </c>
      <c r="Q586" t="s">
        <v>377</v>
      </c>
    </row>
    <row r="588" spans="1:17">
      <c r="A588" t="s">
        <v>937</v>
      </c>
      <c r="B588" t="s">
        <v>938</v>
      </c>
      <c r="C588" t="s">
        <v>373</v>
      </c>
      <c r="D588" t="s">
        <v>1000</v>
      </c>
      <c r="E588" t="s">
        <v>376</v>
      </c>
      <c r="F588">
        <v>0</v>
      </c>
      <c r="G588">
        <v>0</v>
      </c>
      <c r="H588">
        <v>0</v>
      </c>
      <c r="J588">
        <v>0</v>
      </c>
      <c r="K588" t="s">
        <v>2160</v>
      </c>
      <c r="M588" t="s">
        <v>376</v>
      </c>
      <c r="P588" t="s">
        <v>2160</v>
      </c>
      <c r="Q588" t="s">
        <v>377</v>
      </c>
    </row>
    <row r="590" spans="1:17">
      <c r="A590" t="s">
        <v>937</v>
      </c>
      <c r="B590" t="s">
        <v>938</v>
      </c>
      <c r="C590" t="s">
        <v>373</v>
      </c>
      <c r="D590" t="s">
        <v>1003</v>
      </c>
      <c r="E590" t="s">
        <v>376</v>
      </c>
      <c r="F590">
        <v>0</v>
      </c>
      <c r="G590">
        <v>0</v>
      </c>
      <c r="H590">
        <v>0</v>
      </c>
      <c r="J590">
        <v>0</v>
      </c>
      <c r="K590" t="s">
        <v>2517</v>
      </c>
      <c r="M590" t="s">
        <v>376</v>
      </c>
      <c r="P590" t="s">
        <v>2517</v>
      </c>
      <c r="Q590" t="s">
        <v>377</v>
      </c>
    </row>
    <row r="592" spans="1:17">
      <c r="A592" t="s">
        <v>937</v>
      </c>
      <c r="B592" t="s">
        <v>938</v>
      </c>
      <c r="C592" t="s">
        <v>373</v>
      </c>
      <c r="D592" t="s">
        <v>1005</v>
      </c>
      <c r="E592" t="s">
        <v>376</v>
      </c>
      <c r="F592">
        <v>0</v>
      </c>
      <c r="G592">
        <v>0</v>
      </c>
      <c r="H592">
        <v>0</v>
      </c>
      <c r="J592">
        <v>0</v>
      </c>
      <c r="K592" t="s">
        <v>376</v>
      </c>
      <c r="M592" t="s">
        <v>1934</v>
      </c>
      <c r="P592" t="s">
        <v>1934</v>
      </c>
      <c r="Q592" t="s">
        <v>377</v>
      </c>
    </row>
    <row r="594" spans="1:17">
      <c r="A594" t="s">
        <v>937</v>
      </c>
      <c r="B594" t="s">
        <v>938</v>
      </c>
      <c r="C594" t="s">
        <v>373</v>
      </c>
      <c r="D594" t="s">
        <v>1007</v>
      </c>
      <c r="E594" t="s">
        <v>376</v>
      </c>
      <c r="F594">
        <v>0</v>
      </c>
      <c r="G594">
        <v>0</v>
      </c>
      <c r="H594">
        <v>0</v>
      </c>
      <c r="J594">
        <v>0</v>
      </c>
      <c r="K594" t="s">
        <v>2165</v>
      </c>
      <c r="M594" t="s">
        <v>376</v>
      </c>
      <c r="P594" t="s">
        <v>2165</v>
      </c>
      <c r="Q594" t="s">
        <v>377</v>
      </c>
    </row>
    <row r="596" spans="1:17">
      <c r="A596" t="s">
        <v>2239</v>
      </c>
      <c r="B596" t="s">
        <v>333</v>
      </c>
      <c r="D596" t="s">
        <v>334</v>
      </c>
      <c r="E596" t="s">
        <v>335</v>
      </c>
      <c r="G596" t="s">
        <v>336</v>
      </c>
      <c r="H596" t="s">
        <v>2240</v>
      </c>
      <c r="I596" t="s">
        <v>338</v>
      </c>
      <c r="J596" s="13">
        <v>43276</v>
      </c>
      <c r="K596" t="s">
        <v>1050</v>
      </c>
    </row>
    <row r="597" spans="1:17">
      <c r="G597" t="s">
        <v>340</v>
      </c>
      <c r="H597" t="s">
        <v>341</v>
      </c>
      <c r="K597" t="s">
        <v>342</v>
      </c>
      <c r="L597" t="s">
        <v>343</v>
      </c>
      <c r="P597" t="s">
        <v>344</v>
      </c>
    </row>
    <row r="598" spans="1:17">
      <c r="E598" t="s">
        <v>345</v>
      </c>
      <c r="F598" t="s">
        <v>346</v>
      </c>
      <c r="G598" t="s">
        <v>347</v>
      </c>
      <c r="H598" t="s">
        <v>348</v>
      </c>
      <c r="I598" t="s">
        <v>349</v>
      </c>
      <c r="J598" t="s">
        <v>350</v>
      </c>
      <c r="K598" t="s">
        <v>351</v>
      </c>
      <c r="L598" t="s">
        <v>349</v>
      </c>
      <c r="M598" t="s">
        <v>351</v>
      </c>
      <c r="N598" t="s">
        <v>352</v>
      </c>
      <c r="O598" t="s">
        <v>353</v>
      </c>
      <c r="P598" t="s">
        <v>354</v>
      </c>
    </row>
    <row r="599" spans="1:17">
      <c r="E599" t="s">
        <v>355</v>
      </c>
      <c r="F599" t="s">
        <v>356</v>
      </c>
      <c r="G599" t="s">
        <v>357</v>
      </c>
      <c r="H599" t="s">
        <v>358</v>
      </c>
      <c r="J599" t="s">
        <v>359</v>
      </c>
      <c r="K599" t="s">
        <v>360</v>
      </c>
      <c r="M599" t="s">
        <v>361</v>
      </c>
      <c r="N599" t="s">
        <v>362</v>
      </c>
      <c r="O599" t="s">
        <v>362</v>
      </c>
      <c r="P599" t="s">
        <v>363</v>
      </c>
      <c r="Q599" t="s">
        <v>364</v>
      </c>
    </row>
    <row r="600" spans="1:17">
      <c r="A600" t="s">
        <v>365</v>
      </c>
      <c r="C600" t="s">
        <v>366</v>
      </c>
      <c r="D600" t="s">
        <v>367</v>
      </c>
      <c r="E600" t="s">
        <v>368</v>
      </c>
      <c r="F600" t="s">
        <v>369</v>
      </c>
      <c r="G600" t="s">
        <v>370</v>
      </c>
      <c r="H600" t="s">
        <v>368</v>
      </c>
      <c r="J600" t="s">
        <v>368</v>
      </c>
      <c r="K600" t="s">
        <v>368</v>
      </c>
      <c r="M600" t="s">
        <v>368</v>
      </c>
    </row>
    <row r="603" spans="1:17">
      <c r="A603" t="s">
        <v>937</v>
      </c>
      <c r="B603" t="s">
        <v>938</v>
      </c>
      <c r="C603" t="s">
        <v>601</v>
      </c>
      <c r="D603" t="s">
        <v>1011</v>
      </c>
      <c r="E603" t="s">
        <v>376</v>
      </c>
      <c r="F603">
        <v>0</v>
      </c>
      <c r="G603">
        <v>0</v>
      </c>
      <c r="H603">
        <v>0</v>
      </c>
      <c r="J603">
        <v>0</v>
      </c>
      <c r="K603" t="s">
        <v>1012</v>
      </c>
      <c r="M603" t="s">
        <v>376</v>
      </c>
      <c r="P603" t="s">
        <v>1012</v>
      </c>
    </row>
    <row r="605" spans="1:17">
      <c r="A605" t="s">
        <v>937</v>
      </c>
      <c r="B605" t="s">
        <v>938</v>
      </c>
      <c r="C605" t="s">
        <v>601</v>
      </c>
      <c r="D605" t="s">
        <v>1013</v>
      </c>
      <c r="E605" t="s">
        <v>376</v>
      </c>
      <c r="F605">
        <v>0</v>
      </c>
      <c r="G605">
        <v>0</v>
      </c>
      <c r="H605">
        <v>0</v>
      </c>
      <c r="J605">
        <v>0</v>
      </c>
      <c r="K605" t="s">
        <v>1012</v>
      </c>
      <c r="M605" t="s">
        <v>376</v>
      </c>
      <c r="P605" t="s">
        <v>1012</v>
      </c>
    </row>
    <row r="607" spans="1:17">
      <c r="A607" t="s">
        <v>385</v>
      </c>
      <c r="B607" t="s">
        <v>386</v>
      </c>
      <c r="C607" t="s">
        <v>387</v>
      </c>
      <c r="D607" t="s">
        <v>388</v>
      </c>
      <c r="E607" t="s">
        <v>389</v>
      </c>
      <c r="F607" t="s">
        <v>385</v>
      </c>
      <c r="G607" t="s">
        <v>390</v>
      </c>
      <c r="H607" t="s">
        <v>391</v>
      </c>
      <c r="I607" t="s">
        <v>392</v>
      </c>
      <c r="J607" t="s">
        <v>393</v>
      </c>
      <c r="K607" t="s">
        <v>394</v>
      </c>
      <c r="L607" t="s">
        <v>392</v>
      </c>
      <c r="M607" t="s">
        <v>386</v>
      </c>
      <c r="N607" t="s">
        <v>395</v>
      </c>
      <c r="O607" t="s">
        <v>395</v>
      </c>
      <c r="P607" t="s">
        <v>394</v>
      </c>
      <c r="Q607" t="s">
        <v>396</v>
      </c>
    </row>
    <row r="608" spans="1:17">
      <c r="A608" t="s">
        <v>937</v>
      </c>
      <c r="B608" t="s">
        <v>938</v>
      </c>
      <c r="E608" t="s">
        <v>2518</v>
      </c>
      <c r="F608" t="s">
        <v>2506</v>
      </c>
      <c r="G608">
        <v>728.31</v>
      </c>
      <c r="H608">
        <v>0</v>
      </c>
      <c r="J608">
        <v>0</v>
      </c>
      <c r="K608" t="s">
        <v>2519</v>
      </c>
      <c r="M608" t="s">
        <v>2520</v>
      </c>
      <c r="P608" t="s">
        <v>2521</v>
      </c>
    </row>
    <row r="610" spans="1:17">
      <c r="A610" t="s">
        <v>385</v>
      </c>
      <c r="B610" t="s">
        <v>386</v>
      </c>
      <c r="C610" t="s">
        <v>387</v>
      </c>
      <c r="D610" t="s">
        <v>388</v>
      </c>
      <c r="E610" t="s">
        <v>389</v>
      </c>
      <c r="F610" t="s">
        <v>385</v>
      </c>
      <c r="G610" t="s">
        <v>390</v>
      </c>
      <c r="H610" t="s">
        <v>391</v>
      </c>
      <c r="I610" t="s">
        <v>392</v>
      </c>
      <c r="J610" t="s">
        <v>393</v>
      </c>
      <c r="K610" t="s">
        <v>394</v>
      </c>
      <c r="L610" t="s">
        <v>392</v>
      </c>
      <c r="M610" t="s">
        <v>386</v>
      </c>
      <c r="N610" t="s">
        <v>395</v>
      </c>
      <c r="O610" t="s">
        <v>395</v>
      </c>
      <c r="P610" t="s">
        <v>394</v>
      </c>
      <c r="Q610" t="s">
        <v>396</v>
      </c>
    </row>
    <row r="611" spans="1:17">
      <c r="A611" t="s">
        <v>1025</v>
      </c>
      <c r="B611" t="s">
        <v>1026</v>
      </c>
      <c r="C611" t="s">
        <v>373</v>
      </c>
      <c r="D611" t="s">
        <v>1027</v>
      </c>
      <c r="E611" t="s">
        <v>376</v>
      </c>
      <c r="F611">
        <v>8</v>
      </c>
      <c r="G611">
        <v>1217.28</v>
      </c>
      <c r="H611">
        <v>0</v>
      </c>
      <c r="J611">
        <v>0</v>
      </c>
      <c r="K611" t="s">
        <v>376</v>
      </c>
      <c r="M611" t="s">
        <v>376</v>
      </c>
      <c r="P611" t="s">
        <v>2522</v>
      </c>
      <c r="Q611">
        <v>0</v>
      </c>
    </row>
    <row r="613" spans="1:17">
      <c r="A613" t="s">
        <v>1025</v>
      </c>
      <c r="B613" t="s">
        <v>1026</v>
      </c>
      <c r="C613" t="s">
        <v>373</v>
      </c>
      <c r="D613" t="s">
        <v>1029</v>
      </c>
      <c r="E613" t="s">
        <v>2523</v>
      </c>
      <c r="F613">
        <v>16</v>
      </c>
      <c r="G613">
        <v>1699.92</v>
      </c>
      <c r="H613">
        <v>0</v>
      </c>
      <c r="J613">
        <v>0</v>
      </c>
      <c r="K613" t="s">
        <v>376</v>
      </c>
      <c r="M613" t="s">
        <v>376</v>
      </c>
      <c r="P613" t="s">
        <v>2524</v>
      </c>
      <c r="Q613">
        <v>0</v>
      </c>
    </row>
    <row r="615" spans="1:17">
      <c r="A615" t="s">
        <v>1025</v>
      </c>
      <c r="B615" t="s">
        <v>1026</v>
      </c>
      <c r="C615" t="s">
        <v>373</v>
      </c>
      <c r="D615" t="s">
        <v>2176</v>
      </c>
      <c r="E615" t="s">
        <v>376</v>
      </c>
      <c r="F615">
        <v>8</v>
      </c>
      <c r="G615">
        <v>794.08</v>
      </c>
      <c r="H615">
        <v>0</v>
      </c>
      <c r="J615">
        <v>0</v>
      </c>
      <c r="K615" t="s">
        <v>376</v>
      </c>
      <c r="M615" t="s">
        <v>376</v>
      </c>
      <c r="P615" t="s">
        <v>2092</v>
      </c>
      <c r="Q615">
        <v>0</v>
      </c>
    </row>
    <row r="617" spans="1:17">
      <c r="A617" t="s">
        <v>1025</v>
      </c>
      <c r="B617" t="s">
        <v>1026</v>
      </c>
      <c r="C617" t="s">
        <v>373</v>
      </c>
      <c r="D617" t="s">
        <v>1032</v>
      </c>
      <c r="E617" t="s">
        <v>724</v>
      </c>
      <c r="F617">
        <v>0</v>
      </c>
      <c r="G617">
        <v>0</v>
      </c>
      <c r="H617">
        <v>0</v>
      </c>
      <c r="J617">
        <v>0</v>
      </c>
      <c r="K617" t="s">
        <v>376</v>
      </c>
      <c r="M617" t="s">
        <v>376</v>
      </c>
      <c r="P617" t="s">
        <v>724</v>
      </c>
      <c r="Q617">
        <v>0</v>
      </c>
    </row>
    <row r="619" spans="1:17">
      <c r="A619" t="s">
        <v>1025</v>
      </c>
      <c r="B619" t="s">
        <v>1026</v>
      </c>
      <c r="C619" t="s">
        <v>373</v>
      </c>
      <c r="D619" t="s">
        <v>2178</v>
      </c>
      <c r="E619" t="s">
        <v>376</v>
      </c>
      <c r="F619">
        <v>8</v>
      </c>
      <c r="G619">
        <v>794.08</v>
      </c>
      <c r="H619">
        <v>0</v>
      </c>
      <c r="J619">
        <v>0</v>
      </c>
      <c r="K619" t="s">
        <v>376</v>
      </c>
      <c r="M619" t="s">
        <v>376</v>
      </c>
      <c r="P619" t="s">
        <v>2092</v>
      </c>
      <c r="Q619">
        <v>0</v>
      </c>
    </row>
    <row r="621" spans="1:17">
      <c r="A621" t="s">
        <v>1025</v>
      </c>
      <c r="B621" t="s">
        <v>1026</v>
      </c>
      <c r="C621" t="s">
        <v>373</v>
      </c>
      <c r="D621" t="s">
        <v>1033</v>
      </c>
      <c r="E621" t="s">
        <v>376</v>
      </c>
      <c r="F621">
        <v>8</v>
      </c>
      <c r="G621">
        <v>794.08</v>
      </c>
      <c r="H621">
        <v>0</v>
      </c>
      <c r="J621">
        <v>0</v>
      </c>
      <c r="K621" t="s">
        <v>376</v>
      </c>
      <c r="M621" t="s">
        <v>376</v>
      </c>
      <c r="P621" t="s">
        <v>2092</v>
      </c>
    </row>
    <row r="623" spans="1:17">
      <c r="A623" t="s">
        <v>1025</v>
      </c>
      <c r="B623" t="s">
        <v>1026</v>
      </c>
      <c r="C623" t="s">
        <v>373</v>
      </c>
      <c r="D623" t="s">
        <v>2182</v>
      </c>
      <c r="E623" t="s">
        <v>376</v>
      </c>
      <c r="F623">
        <v>8</v>
      </c>
      <c r="G623">
        <v>794.08</v>
      </c>
      <c r="H623">
        <v>0</v>
      </c>
      <c r="J623">
        <v>0</v>
      </c>
      <c r="K623" t="s">
        <v>376</v>
      </c>
      <c r="M623" t="s">
        <v>376</v>
      </c>
      <c r="P623" t="s">
        <v>2092</v>
      </c>
    </row>
    <row r="625" spans="1:16">
      <c r="A625" t="s">
        <v>1025</v>
      </c>
      <c r="B625" t="s">
        <v>1026</v>
      </c>
      <c r="C625" t="s">
        <v>373</v>
      </c>
      <c r="D625" t="s">
        <v>1035</v>
      </c>
      <c r="E625" t="s">
        <v>376</v>
      </c>
      <c r="F625">
        <v>8</v>
      </c>
      <c r="G625">
        <v>722.24</v>
      </c>
      <c r="H625">
        <v>0</v>
      </c>
      <c r="J625">
        <v>0</v>
      </c>
      <c r="K625" t="s">
        <v>376</v>
      </c>
      <c r="M625" t="s">
        <v>376</v>
      </c>
      <c r="P625" t="s">
        <v>2525</v>
      </c>
    </row>
    <row r="627" spans="1:16">
      <c r="A627" t="s">
        <v>1025</v>
      </c>
      <c r="B627" t="s">
        <v>1026</v>
      </c>
      <c r="C627" t="s">
        <v>373</v>
      </c>
      <c r="D627" t="s">
        <v>2183</v>
      </c>
      <c r="E627" t="s">
        <v>376</v>
      </c>
      <c r="F627">
        <v>8</v>
      </c>
      <c r="G627">
        <v>794.08</v>
      </c>
      <c r="H627">
        <v>0</v>
      </c>
      <c r="J627">
        <v>0</v>
      </c>
      <c r="K627" t="s">
        <v>376</v>
      </c>
      <c r="M627" t="s">
        <v>376</v>
      </c>
      <c r="P627" t="s">
        <v>2092</v>
      </c>
    </row>
    <row r="629" spans="1:16">
      <c r="A629" t="s">
        <v>1025</v>
      </c>
      <c r="B629" t="s">
        <v>1026</v>
      </c>
      <c r="C629" t="s">
        <v>373</v>
      </c>
      <c r="D629" t="s">
        <v>1037</v>
      </c>
      <c r="E629" t="s">
        <v>376</v>
      </c>
      <c r="F629">
        <v>8</v>
      </c>
      <c r="G629">
        <v>794.08</v>
      </c>
      <c r="H629">
        <v>0</v>
      </c>
      <c r="J629">
        <v>0</v>
      </c>
      <c r="K629" t="s">
        <v>376</v>
      </c>
      <c r="M629" t="s">
        <v>376</v>
      </c>
      <c r="P629" t="s">
        <v>2092</v>
      </c>
    </row>
    <row r="631" spans="1:16">
      <c r="A631" t="s">
        <v>1025</v>
      </c>
      <c r="B631" t="s">
        <v>1026</v>
      </c>
      <c r="C631" t="s">
        <v>373</v>
      </c>
      <c r="D631" t="s">
        <v>1038</v>
      </c>
      <c r="E631" t="s">
        <v>2526</v>
      </c>
      <c r="F631">
        <v>8</v>
      </c>
      <c r="G631">
        <v>794.08</v>
      </c>
      <c r="H631">
        <v>0</v>
      </c>
      <c r="J631">
        <v>0</v>
      </c>
      <c r="K631" t="s">
        <v>376</v>
      </c>
      <c r="M631" t="s">
        <v>376</v>
      </c>
      <c r="P631" t="s">
        <v>2527</v>
      </c>
    </row>
    <row r="633" spans="1:16">
      <c r="A633" t="s">
        <v>1025</v>
      </c>
      <c r="B633" t="s">
        <v>1026</v>
      </c>
      <c r="C633" t="s">
        <v>373</v>
      </c>
      <c r="D633" t="s">
        <v>1039</v>
      </c>
      <c r="E633" t="s">
        <v>376</v>
      </c>
      <c r="F633">
        <v>8</v>
      </c>
      <c r="G633">
        <v>794.08</v>
      </c>
      <c r="H633">
        <v>0</v>
      </c>
      <c r="J633">
        <v>0</v>
      </c>
      <c r="K633" t="s">
        <v>376</v>
      </c>
      <c r="M633" t="s">
        <v>376</v>
      </c>
      <c r="P633" t="s">
        <v>2092</v>
      </c>
    </row>
    <row r="635" spans="1:16">
      <c r="A635" t="s">
        <v>1025</v>
      </c>
      <c r="B635" t="s">
        <v>1026</v>
      </c>
      <c r="C635" t="s">
        <v>373</v>
      </c>
      <c r="D635" t="s">
        <v>2184</v>
      </c>
      <c r="E635" t="s">
        <v>376</v>
      </c>
      <c r="F635">
        <v>8</v>
      </c>
      <c r="G635">
        <v>794.08</v>
      </c>
      <c r="H635">
        <v>0</v>
      </c>
      <c r="J635">
        <v>0</v>
      </c>
      <c r="K635" t="s">
        <v>376</v>
      </c>
      <c r="M635" t="s">
        <v>376</v>
      </c>
      <c r="P635" t="s">
        <v>2092</v>
      </c>
    </row>
    <row r="637" spans="1:16">
      <c r="A637" t="s">
        <v>1025</v>
      </c>
      <c r="B637" t="s">
        <v>1026</v>
      </c>
      <c r="C637" t="s">
        <v>373</v>
      </c>
      <c r="D637" t="s">
        <v>2528</v>
      </c>
      <c r="E637" t="s">
        <v>376</v>
      </c>
      <c r="F637">
        <v>8</v>
      </c>
      <c r="G637">
        <v>794.08</v>
      </c>
      <c r="H637">
        <v>0</v>
      </c>
      <c r="J637">
        <v>0</v>
      </c>
      <c r="K637" t="s">
        <v>376</v>
      </c>
      <c r="M637" t="s">
        <v>376</v>
      </c>
      <c r="P637" t="s">
        <v>2092</v>
      </c>
    </row>
    <row r="639" spans="1:16">
      <c r="A639" t="s">
        <v>1025</v>
      </c>
      <c r="B639" t="s">
        <v>1026</v>
      </c>
      <c r="C639" t="s">
        <v>373</v>
      </c>
      <c r="D639" t="s">
        <v>2185</v>
      </c>
      <c r="E639" t="s">
        <v>376</v>
      </c>
      <c r="F639">
        <v>8</v>
      </c>
      <c r="G639">
        <v>794.08</v>
      </c>
      <c r="H639">
        <v>0</v>
      </c>
      <c r="J639">
        <v>0</v>
      </c>
      <c r="K639" t="s">
        <v>376</v>
      </c>
      <c r="M639" t="s">
        <v>376</v>
      </c>
      <c r="P639" t="s">
        <v>2092</v>
      </c>
    </row>
    <row r="641" spans="1:17">
      <c r="A641" t="s">
        <v>1025</v>
      </c>
      <c r="B641" t="s">
        <v>1026</v>
      </c>
      <c r="C641" t="s">
        <v>373</v>
      </c>
      <c r="D641" t="s">
        <v>1042</v>
      </c>
      <c r="E641" t="s">
        <v>1795</v>
      </c>
      <c r="F641">
        <v>8</v>
      </c>
      <c r="G641">
        <v>794.08</v>
      </c>
      <c r="H641">
        <v>0</v>
      </c>
      <c r="J641">
        <v>0</v>
      </c>
      <c r="K641" t="s">
        <v>376</v>
      </c>
      <c r="M641" t="s">
        <v>376</v>
      </c>
      <c r="P641" t="s">
        <v>2529</v>
      </c>
    </row>
    <row r="643" spans="1:17">
      <c r="A643" t="s">
        <v>1025</v>
      </c>
      <c r="B643" t="s">
        <v>1026</v>
      </c>
      <c r="C643" t="s">
        <v>373</v>
      </c>
      <c r="D643" t="s">
        <v>1043</v>
      </c>
      <c r="E643" t="s">
        <v>376</v>
      </c>
      <c r="F643">
        <v>8</v>
      </c>
      <c r="G643">
        <v>1030.72</v>
      </c>
      <c r="H643">
        <v>0</v>
      </c>
      <c r="J643">
        <v>0</v>
      </c>
      <c r="K643" t="s">
        <v>376</v>
      </c>
      <c r="M643" t="s">
        <v>376</v>
      </c>
      <c r="P643" t="s">
        <v>2186</v>
      </c>
    </row>
    <row r="645" spans="1:17">
      <c r="A645" t="s">
        <v>1025</v>
      </c>
      <c r="B645" t="s">
        <v>1026</v>
      </c>
      <c r="C645" t="s">
        <v>373</v>
      </c>
      <c r="D645" t="s">
        <v>1047</v>
      </c>
      <c r="E645" t="s">
        <v>376</v>
      </c>
      <c r="F645">
        <v>8</v>
      </c>
      <c r="G645">
        <v>656.8</v>
      </c>
      <c r="H645">
        <v>0</v>
      </c>
      <c r="J645">
        <v>0</v>
      </c>
      <c r="K645" t="s">
        <v>376</v>
      </c>
      <c r="M645" t="s">
        <v>376</v>
      </c>
      <c r="P645" t="s">
        <v>2187</v>
      </c>
    </row>
    <row r="647" spans="1:17">
      <c r="A647" t="s">
        <v>385</v>
      </c>
      <c r="B647" t="s">
        <v>386</v>
      </c>
      <c r="C647" t="s">
        <v>387</v>
      </c>
      <c r="D647" t="s">
        <v>388</v>
      </c>
      <c r="E647" t="s">
        <v>389</v>
      </c>
      <c r="F647" t="s">
        <v>385</v>
      </c>
      <c r="G647" t="s">
        <v>390</v>
      </c>
      <c r="H647" t="s">
        <v>391</v>
      </c>
      <c r="I647" t="s">
        <v>392</v>
      </c>
      <c r="J647" t="s">
        <v>393</v>
      </c>
      <c r="K647" t="s">
        <v>394</v>
      </c>
      <c r="L647" t="s">
        <v>392</v>
      </c>
      <c r="M647" t="s">
        <v>386</v>
      </c>
      <c r="N647" t="s">
        <v>395</v>
      </c>
      <c r="O647" t="s">
        <v>395</v>
      </c>
      <c r="P647" t="s">
        <v>394</v>
      </c>
      <c r="Q647" t="s">
        <v>396</v>
      </c>
    </row>
    <row r="648" spans="1:17">
      <c r="A648" t="s">
        <v>1025</v>
      </c>
      <c r="B648" t="s">
        <v>1026</v>
      </c>
      <c r="E648" t="s">
        <v>2530</v>
      </c>
      <c r="F648">
        <v>144</v>
      </c>
      <c r="G648">
        <v>14855.92</v>
      </c>
      <c r="H648">
        <v>0</v>
      </c>
      <c r="J648">
        <v>0</v>
      </c>
      <c r="K648" t="s">
        <v>376</v>
      </c>
      <c r="M648" t="s">
        <v>376</v>
      </c>
      <c r="P648" t="s">
        <v>2531</v>
      </c>
    </row>
    <row r="650" spans="1:17">
      <c r="A650" t="s">
        <v>385</v>
      </c>
      <c r="B650" t="s">
        <v>386</v>
      </c>
      <c r="C650" t="s">
        <v>387</v>
      </c>
      <c r="D650" t="s">
        <v>388</v>
      </c>
      <c r="E650" t="s">
        <v>389</v>
      </c>
      <c r="F650" t="s">
        <v>385</v>
      </c>
      <c r="G650" t="s">
        <v>390</v>
      </c>
      <c r="H650" t="s">
        <v>391</v>
      </c>
      <c r="I650" t="s">
        <v>392</v>
      </c>
      <c r="J650" t="s">
        <v>393</v>
      </c>
      <c r="K650" t="s">
        <v>394</v>
      </c>
      <c r="L650" t="s">
        <v>392</v>
      </c>
      <c r="M650" t="s">
        <v>386</v>
      </c>
      <c r="N650" t="s">
        <v>395</v>
      </c>
      <c r="O650" t="s">
        <v>395</v>
      </c>
      <c r="P650" t="s">
        <v>394</v>
      </c>
      <c r="Q650" t="s">
        <v>396</v>
      </c>
    </row>
    <row r="651" spans="1:17">
      <c r="A651" t="s">
        <v>1053</v>
      </c>
      <c r="C651" t="s">
        <v>373</v>
      </c>
      <c r="D651" t="s">
        <v>1054</v>
      </c>
      <c r="E651" t="s">
        <v>2532</v>
      </c>
      <c r="F651">
        <v>10</v>
      </c>
      <c r="G651">
        <v>2021.8</v>
      </c>
      <c r="H651">
        <v>0</v>
      </c>
      <c r="J651">
        <v>0</v>
      </c>
      <c r="K651" t="s">
        <v>376</v>
      </c>
      <c r="M651" t="s">
        <v>376</v>
      </c>
      <c r="P651" t="s">
        <v>2533</v>
      </c>
    </row>
    <row r="653" spans="1:17">
      <c r="A653" t="s">
        <v>1053</v>
      </c>
      <c r="C653" t="s">
        <v>373</v>
      </c>
      <c r="D653" t="s">
        <v>1057</v>
      </c>
      <c r="E653" t="s">
        <v>2534</v>
      </c>
      <c r="F653">
        <v>0</v>
      </c>
      <c r="G653">
        <v>0</v>
      </c>
      <c r="H653">
        <v>0</v>
      </c>
      <c r="J653">
        <v>0</v>
      </c>
      <c r="K653" t="s">
        <v>376</v>
      </c>
      <c r="M653" t="s">
        <v>376</v>
      </c>
      <c r="P653" t="s">
        <v>2534</v>
      </c>
    </row>
    <row r="655" spans="1:17">
      <c r="A655" t="s">
        <v>1053</v>
      </c>
      <c r="C655" t="s">
        <v>373</v>
      </c>
      <c r="D655" t="s">
        <v>1059</v>
      </c>
      <c r="E655" t="s">
        <v>2535</v>
      </c>
      <c r="F655">
        <v>11</v>
      </c>
      <c r="G655">
        <v>2203.7600000000002</v>
      </c>
      <c r="H655">
        <v>0</v>
      </c>
      <c r="J655">
        <v>0</v>
      </c>
      <c r="K655" t="s">
        <v>376</v>
      </c>
      <c r="M655" t="s">
        <v>376</v>
      </c>
      <c r="P655" t="s">
        <v>2536</v>
      </c>
    </row>
    <row r="657" spans="1:17">
      <c r="A657" t="s">
        <v>1053</v>
      </c>
      <c r="C657" t="s">
        <v>373</v>
      </c>
      <c r="D657" t="s">
        <v>2196</v>
      </c>
      <c r="E657" t="s">
        <v>2537</v>
      </c>
      <c r="F657">
        <v>15</v>
      </c>
      <c r="G657">
        <v>2259.6</v>
      </c>
      <c r="H657">
        <v>0</v>
      </c>
      <c r="J657">
        <v>0</v>
      </c>
      <c r="K657" t="s">
        <v>376</v>
      </c>
      <c r="M657" t="s">
        <v>376</v>
      </c>
      <c r="P657" t="s">
        <v>2538</v>
      </c>
    </row>
    <row r="659" spans="1:17">
      <c r="A659" t="s">
        <v>1053</v>
      </c>
      <c r="C659" t="s">
        <v>373</v>
      </c>
      <c r="D659" t="s">
        <v>2539</v>
      </c>
      <c r="E659" t="s">
        <v>2540</v>
      </c>
      <c r="F659">
        <v>5</v>
      </c>
      <c r="G659">
        <v>1111.5</v>
      </c>
      <c r="H659">
        <v>0</v>
      </c>
      <c r="J659">
        <v>0</v>
      </c>
      <c r="K659" t="s">
        <v>376</v>
      </c>
      <c r="M659" t="s">
        <v>376</v>
      </c>
      <c r="P659" t="s">
        <v>2541</v>
      </c>
    </row>
    <row r="662" spans="1:17">
      <c r="A662" t="s">
        <v>2239</v>
      </c>
      <c r="B662" t="s">
        <v>333</v>
      </c>
      <c r="D662" t="s">
        <v>334</v>
      </c>
      <c r="E662" t="s">
        <v>335</v>
      </c>
      <c r="G662" t="s">
        <v>336</v>
      </c>
      <c r="H662" t="s">
        <v>2240</v>
      </c>
      <c r="I662" t="s">
        <v>338</v>
      </c>
      <c r="J662" s="13">
        <v>43276</v>
      </c>
      <c r="K662" t="s">
        <v>1113</v>
      </c>
    </row>
    <row r="663" spans="1:17">
      <c r="G663" t="s">
        <v>340</v>
      </c>
      <c r="H663" t="s">
        <v>341</v>
      </c>
      <c r="K663" t="s">
        <v>342</v>
      </c>
      <c r="L663" t="s">
        <v>343</v>
      </c>
      <c r="P663" t="s">
        <v>344</v>
      </c>
    </row>
    <row r="664" spans="1:17">
      <c r="E664" t="s">
        <v>345</v>
      </c>
      <c r="F664" t="s">
        <v>346</v>
      </c>
      <c r="G664" t="s">
        <v>347</v>
      </c>
      <c r="H664" t="s">
        <v>348</v>
      </c>
      <c r="I664" t="s">
        <v>349</v>
      </c>
      <c r="J664" t="s">
        <v>350</v>
      </c>
      <c r="K664" t="s">
        <v>351</v>
      </c>
      <c r="L664" t="s">
        <v>349</v>
      </c>
      <c r="M664" t="s">
        <v>351</v>
      </c>
      <c r="N664" t="s">
        <v>352</v>
      </c>
      <c r="O664" t="s">
        <v>353</v>
      </c>
      <c r="P664" t="s">
        <v>354</v>
      </c>
    </row>
    <row r="665" spans="1:17">
      <c r="E665" t="s">
        <v>355</v>
      </c>
      <c r="F665" t="s">
        <v>356</v>
      </c>
      <c r="G665" t="s">
        <v>357</v>
      </c>
      <c r="H665" t="s">
        <v>358</v>
      </c>
      <c r="J665" t="s">
        <v>359</v>
      </c>
      <c r="K665" t="s">
        <v>360</v>
      </c>
      <c r="M665" t="s">
        <v>361</v>
      </c>
      <c r="N665" t="s">
        <v>362</v>
      </c>
      <c r="O665" t="s">
        <v>362</v>
      </c>
      <c r="P665" t="s">
        <v>363</v>
      </c>
      <c r="Q665" t="s">
        <v>364</v>
      </c>
    </row>
    <row r="666" spans="1:17">
      <c r="A666" t="s">
        <v>365</v>
      </c>
      <c r="C666" t="s">
        <v>366</v>
      </c>
      <c r="D666" t="s">
        <v>367</v>
      </c>
      <c r="E666" t="s">
        <v>368</v>
      </c>
      <c r="F666" t="s">
        <v>369</v>
      </c>
      <c r="G666" t="s">
        <v>370</v>
      </c>
      <c r="H666" t="s">
        <v>368</v>
      </c>
      <c r="J666" t="s">
        <v>368</v>
      </c>
      <c r="K666" t="s">
        <v>368</v>
      </c>
      <c r="M666" t="s">
        <v>368</v>
      </c>
    </row>
    <row r="668" spans="1:17">
      <c r="A668" t="s">
        <v>1053</v>
      </c>
      <c r="C668" t="s">
        <v>751</v>
      </c>
      <c r="D668" t="s">
        <v>1062</v>
      </c>
      <c r="E668" t="s">
        <v>2542</v>
      </c>
      <c r="F668">
        <v>13</v>
      </c>
      <c r="G668">
        <v>1452.62</v>
      </c>
      <c r="H668">
        <v>0</v>
      </c>
      <c r="J668">
        <v>0</v>
      </c>
      <c r="K668" t="s">
        <v>376</v>
      </c>
      <c r="M668" t="s">
        <v>376</v>
      </c>
      <c r="P668" t="s">
        <v>2543</v>
      </c>
    </row>
    <row r="670" spans="1:17">
      <c r="A670" t="s">
        <v>1053</v>
      </c>
      <c r="C670" t="s">
        <v>373</v>
      </c>
      <c r="D670" t="s">
        <v>1065</v>
      </c>
      <c r="E670" t="s">
        <v>2544</v>
      </c>
      <c r="F670">
        <v>5</v>
      </c>
      <c r="G670">
        <v>558.70000000000005</v>
      </c>
      <c r="H670">
        <v>0</v>
      </c>
      <c r="J670">
        <v>0</v>
      </c>
      <c r="K670" t="s">
        <v>376</v>
      </c>
      <c r="M670" t="s">
        <v>376</v>
      </c>
      <c r="P670" t="s">
        <v>2545</v>
      </c>
    </row>
    <row r="672" spans="1:17">
      <c r="A672" t="s">
        <v>1053</v>
      </c>
      <c r="C672" t="s">
        <v>373</v>
      </c>
      <c r="D672" t="s">
        <v>2204</v>
      </c>
      <c r="E672" t="s">
        <v>2205</v>
      </c>
      <c r="F672">
        <v>10</v>
      </c>
      <c r="G672">
        <v>1117.4000000000001</v>
      </c>
      <c r="H672">
        <v>0</v>
      </c>
      <c r="J672">
        <v>0</v>
      </c>
      <c r="K672" t="s">
        <v>376</v>
      </c>
      <c r="M672" t="s">
        <v>376</v>
      </c>
      <c r="P672" t="s">
        <v>2546</v>
      </c>
    </row>
    <row r="674" spans="1:17">
      <c r="A674" t="s">
        <v>385</v>
      </c>
      <c r="B674" t="s">
        <v>386</v>
      </c>
      <c r="C674" t="s">
        <v>387</v>
      </c>
      <c r="D674" t="s">
        <v>388</v>
      </c>
      <c r="E674" t="s">
        <v>389</v>
      </c>
      <c r="F674" t="s">
        <v>385</v>
      </c>
      <c r="G674" t="s">
        <v>390</v>
      </c>
      <c r="H674" t="s">
        <v>391</v>
      </c>
      <c r="I674" t="s">
        <v>392</v>
      </c>
      <c r="J674" t="s">
        <v>393</v>
      </c>
      <c r="K674" t="s">
        <v>394</v>
      </c>
      <c r="L674" t="s">
        <v>392</v>
      </c>
      <c r="M674" t="s">
        <v>386</v>
      </c>
      <c r="N674" t="s">
        <v>395</v>
      </c>
      <c r="O674" t="s">
        <v>395</v>
      </c>
      <c r="P674" t="s">
        <v>394</v>
      </c>
      <c r="Q674" t="s">
        <v>396</v>
      </c>
    </row>
    <row r="675" spans="1:17">
      <c r="A675" t="s">
        <v>1053</v>
      </c>
      <c r="E675" t="s">
        <v>2547</v>
      </c>
      <c r="F675">
        <v>69</v>
      </c>
      <c r="G675">
        <v>10725.38</v>
      </c>
      <c r="H675">
        <v>0</v>
      </c>
      <c r="J675">
        <v>0</v>
      </c>
      <c r="K675" t="s">
        <v>376</v>
      </c>
      <c r="M675" t="s">
        <v>376</v>
      </c>
      <c r="P675" t="s">
        <v>2548</v>
      </c>
    </row>
    <row r="677" spans="1:17">
      <c r="A677" t="s">
        <v>385</v>
      </c>
      <c r="B677" t="s">
        <v>386</v>
      </c>
      <c r="C677" t="s">
        <v>387</v>
      </c>
      <c r="D677" t="s">
        <v>388</v>
      </c>
      <c r="E677" t="s">
        <v>389</v>
      </c>
      <c r="F677" t="s">
        <v>385</v>
      </c>
      <c r="G677" t="s">
        <v>390</v>
      </c>
      <c r="H677" t="s">
        <v>391</v>
      </c>
      <c r="I677" t="s">
        <v>392</v>
      </c>
      <c r="J677" t="s">
        <v>393</v>
      </c>
      <c r="K677" t="s">
        <v>394</v>
      </c>
      <c r="L677" t="s">
        <v>392</v>
      </c>
      <c r="M677" t="s">
        <v>386</v>
      </c>
      <c r="N677" t="s">
        <v>395</v>
      </c>
      <c r="O677" t="s">
        <v>395</v>
      </c>
      <c r="P677" t="s">
        <v>394</v>
      </c>
      <c r="Q677" t="s">
        <v>396</v>
      </c>
    </row>
    <row r="678" spans="1:17">
      <c r="A678" t="s">
        <v>1070</v>
      </c>
      <c r="B678" t="s">
        <v>1071</v>
      </c>
      <c r="C678" t="s">
        <v>373</v>
      </c>
      <c r="D678" t="s">
        <v>1072</v>
      </c>
      <c r="E678" t="s">
        <v>2549</v>
      </c>
      <c r="F678">
        <v>0</v>
      </c>
      <c r="G678">
        <v>0</v>
      </c>
      <c r="H678">
        <v>0</v>
      </c>
      <c r="J678">
        <v>0</v>
      </c>
      <c r="K678" t="s">
        <v>376</v>
      </c>
      <c r="M678" t="s">
        <v>376</v>
      </c>
      <c r="P678" t="s">
        <v>2549</v>
      </c>
    </row>
    <row r="680" spans="1:17">
      <c r="A680" t="s">
        <v>1070</v>
      </c>
      <c r="B680" t="s">
        <v>1071</v>
      </c>
      <c r="C680" t="s">
        <v>1074</v>
      </c>
      <c r="D680" t="s">
        <v>1075</v>
      </c>
      <c r="E680" t="s">
        <v>1063</v>
      </c>
      <c r="F680">
        <v>0</v>
      </c>
      <c r="G680">
        <v>0</v>
      </c>
      <c r="H680">
        <v>0</v>
      </c>
      <c r="J680">
        <v>0</v>
      </c>
      <c r="K680" t="s">
        <v>376</v>
      </c>
      <c r="M680" t="s">
        <v>376</v>
      </c>
      <c r="P680" t="s">
        <v>1063</v>
      </c>
    </row>
    <row r="682" spans="1:17">
      <c r="A682" t="s">
        <v>1070</v>
      </c>
      <c r="B682" t="s">
        <v>1071</v>
      </c>
      <c r="C682" t="s">
        <v>373</v>
      </c>
      <c r="D682" t="s">
        <v>1078</v>
      </c>
      <c r="E682" t="s">
        <v>2550</v>
      </c>
      <c r="F682">
        <v>2</v>
      </c>
      <c r="G682">
        <v>442.64</v>
      </c>
      <c r="H682">
        <v>0</v>
      </c>
      <c r="J682">
        <v>0</v>
      </c>
      <c r="K682" t="s">
        <v>376</v>
      </c>
      <c r="M682" t="s">
        <v>376</v>
      </c>
      <c r="P682" t="s">
        <v>2551</v>
      </c>
    </row>
    <row r="684" spans="1:17">
      <c r="A684" t="s">
        <v>1070</v>
      </c>
      <c r="B684" t="s">
        <v>1071</v>
      </c>
      <c r="C684" t="s">
        <v>373</v>
      </c>
      <c r="D684" t="s">
        <v>2212</v>
      </c>
      <c r="E684" t="s">
        <v>798</v>
      </c>
      <c r="F684">
        <v>2</v>
      </c>
      <c r="G684">
        <v>402.58</v>
      </c>
      <c r="H684">
        <v>0</v>
      </c>
      <c r="J684">
        <v>0</v>
      </c>
      <c r="K684" t="s">
        <v>376</v>
      </c>
      <c r="M684" t="s">
        <v>376</v>
      </c>
      <c r="P684" t="s">
        <v>2552</v>
      </c>
    </row>
    <row r="686" spans="1:17">
      <c r="A686" t="s">
        <v>1070</v>
      </c>
      <c r="B686" t="s">
        <v>1071</v>
      </c>
      <c r="C686" t="s">
        <v>601</v>
      </c>
      <c r="D686" t="s">
        <v>1081</v>
      </c>
      <c r="E686" t="s">
        <v>840</v>
      </c>
      <c r="F686">
        <v>8</v>
      </c>
      <c r="G686">
        <v>722.24</v>
      </c>
      <c r="H686">
        <v>0</v>
      </c>
      <c r="J686">
        <v>0</v>
      </c>
      <c r="K686" t="s">
        <v>376</v>
      </c>
      <c r="M686" t="s">
        <v>376</v>
      </c>
      <c r="P686" t="s">
        <v>1082</v>
      </c>
    </row>
    <row r="688" spans="1:17">
      <c r="A688" t="s">
        <v>1070</v>
      </c>
      <c r="B688" t="s">
        <v>1071</v>
      </c>
      <c r="C688" t="s">
        <v>751</v>
      </c>
      <c r="D688" t="s">
        <v>1083</v>
      </c>
      <c r="E688" t="s">
        <v>467</v>
      </c>
      <c r="F688">
        <v>4</v>
      </c>
      <c r="G688">
        <v>328.4</v>
      </c>
      <c r="H688">
        <v>0</v>
      </c>
      <c r="J688">
        <v>0</v>
      </c>
      <c r="K688" t="s">
        <v>376</v>
      </c>
      <c r="M688" t="s">
        <v>376</v>
      </c>
      <c r="P688" t="s">
        <v>2553</v>
      </c>
    </row>
    <row r="690" spans="1:17">
      <c r="A690" t="s">
        <v>1070</v>
      </c>
      <c r="B690" t="s">
        <v>1071</v>
      </c>
      <c r="C690" t="s">
        <v>373</v>
      </c>
      <c r="D690" t="s">
        <v>1085</v>
      </c>
      <c r="E690" t="s">
        <v>452</v>
      </c>
      <c r="F690">
        <v>6</v>
      </c>
      <c r="G690">
        <v>492.6</v>
      </c>
      <c r="H690">
        <v>0</v>
      </c>
      <c r="J690">
        <v>0</v>
      </c>
      <c r="K690" t="s">
        <v>376</v>
      </c>
      <c r="M690" t="s">
        <v>376</v>
      </c>
      <c r="P690" t="s">
        <v>2215</v>
      </c>
    </row>
    <row r="692" spans="1:17">
      <c r="A692" t="s">
        <v>1070</v>
      </c>
      <c r="B692" t="s">
        <v>1071</v>
      </c>
      <c r="C692" t="s">
        <v>373</v>
      </c>
      <c r="D692" t="s">
        <v>1087</v>
      </c>
      <c r="E692" t="s">
        <v>452</v>
      </c>
      <c r="F692">
        <v>2</v>
      </c>
      <c r="G692">
        <v>333</v>
      </c>
      <c r="H692">
        <v>0</v>
      </c>
      <c r="J692">
        <v>0</v>
      </c>
      <c r="K692" t="s">
        <v>376</v>
      </c>
      <c r="M692" t="s">
        <v>376</v>
      </c>
      <c r="P692" t="s">
        <v>2554</v>
      </c>
    </row>
    <row r="694" spans="1:17">
      <c r="A694" t="s">
        <v>1070</v>
      </c>
      <c r="B694" t="s">
        <v>1071</v>
      </c>
      <c r="C694" t="s">
        <v>373</v>
      </c>
      <c r="D694" t="s">
        <v>1089</v>
      </c>
      <c r="E694" t="s">
        <v>697</v>
      </c>
      <c r="F694">
        <v>16.5</v>
      </c>
      <c r="G694">
        <v>1354.65</v>
      </c>
      <c r="H694">
        <v>0</v>
      </c>
      <c r="J694">
        <v>0</v>
      </c>
      <c r="K694" t="s">
        <v>376</v>
      </c>
      <c r="M694" t="s">
        <v>376</v>
      </c>
      <c r="P694" t="s">
        <v>2555</v>
      </c>
    </row>
    <row r="696" spans="1:17">
      <c r="A696" t="s">
        <v>385</v>
      </c>
      <c r="B696" t="s">
        <v>386</v>
      </c>
      <c r="C696" t="s">
        <v>387</v>
      </c>
      <c r="D696" t="s">
        <v>388</v>
      </c>
      <c r="E696" t="s">
        <v>389</v>
      </c>
      <c r="F696" t="s">
        <v>385</v>
      </c>
      <c r="G696" t="s">
        <v>390</v>
      </c>
      <c r="H696" t="s">
        <v>391</v>
      </c>
      <c r="I696" t="s">
        <v>392</v>
      </c>
      <c r="J696" t="s">
        <v>393</v>
      </c>
      <c r="K696" t="s">
        <v>394</v>
      </c>
      <c r="L696" t="s">
        <v>392</v>
      </c>
      <c r="M696" t="s">
        <v>386</v>
      </c>
      <c r="N696" t="s">
        <v>395</v>
      </c>
      <c r="O696" t="s">
        <v>395</v>
      </c>
      <c r="P696" t="s">
        <v>394</v>
      </c>
      <c r="Q696" t="s">
        <v>396</v>
      </c>
    </row>
    <row r="697" spans="1:17">
      <c r="A697" t="s">
        <v>1070</v>
      </c>
      <c r="B697" t="s">
        <v>1071</v>
      </c>
      <c r="E697" t="s">
        <v>2556</v>
      </c>
      <c r="F697">
        <v>40.5</v>
      </c>
      <c r="G697">
        <v>4076.11</v>
      </c>
      <c r="H697">
        <v>0</v>
      </c>
      <c r="J697">
        <v>0</v>
      </c>
      <c r="K697" t="s">
        <v>376</v>
      </c>
      <c r="M697" t="s">
        <v>376</v>
      </c>
      <c r="P697" t="s">
        <v>2557</v>
      </c>
    </row>
    <row r="699" spans="1:17">
      <c r="A699" t="s">
        <v>385</v>
      </c>
      <c r="B699" t="s">
        <v>386</v>
      </c>
      <c r="C699" t="s">
        <v>387</v>
      </c>
      <c r="D699" t="s">
        <v>388</v>
      </c>
      <c r="E699" t="s">
        <v>389</v>
      </c>
      <c r="F699" t="s">
        <v>385</v>
      </c>
      <c r="G699" t="s">
        <v>390</v>
      </c>
      <c r="H699" t="s">
        <v>391</v>
      </c>
      <c r="I699" t="s">
        <v>392</v>
      </c>
      <c r="J699" t="s">
        <v>393</v>
      </c>
      <c r="K699" t="s">
        <v>394</v>
      </c>
      <c r="L699" t="s">
        <v>392</v>
      </c>
      <c r="M699" t="s">
        <v>386</v>
      </c>
      <c r="N699" t="s">
        <v>395</v>
      </c>
      <c r="O699" t="s">
        <v>395</v>
      </c>
      <c r="P699" t="s">
        <v>394</v>
      </c>
      <c r="Q699" t="s">
        <v>396</v>
      </c>
    </row>
    <row r="700" spans="1:17">
      <c r="A700" t="s">
        <v>1095</v>
      </c>
      <c r="B700" t="s">
        <v>1096</v>
      </c>
      <c r="C700" t="s">
        <v>601</v>
      </c>
      <c r="D700" t="s">
        <v>1101</v>
      </c>
      <c r="E700" t="s">
        <v>2558</v>
      </c>
      <c r="F700">
        <v>13</v>
      </c>
      <c r="G700">
        <v>1452.62</v>
      </c>
      <c r="H700">
        <v>0</v>
      </c>
      <c r="J700">
        <v>0</v>
      </c>
      <c r="K700" t="s">
        <v>376</v>
      </c>
      <c r="M700" t="s">
        <v>376</v>
      </c>
      <c r="P700" t="s">
        <v>2559</v>
      </c>
    </row>
    <row r="702" spans="1:17">
      <c r="A702" t="s">
        <v>1095</v>
      </c>
      <c r="B702" t="s">
        <v>1096</v>
      </c>
      <c r="C702" t="s">
        <v>373</v>
      </c>
      <c r="D702" t="s">
        <v>1103</v>
      </c>
      <c r="E702" t="s">
        <v>2224</v>
      </c>
      <c r="F702">
        <v>2</v>
      </c>
      <c r="G702">
        <v>453.24</v>
      </c>
      <c r="H702">
        <v>0</v>
      </c>
      <c r="J702">
        <v>0</v>
      </c>
      <c r="K702" t="s">
        <v>376</v>
      </c>
      <c r="M702" t="s">
        <v>376</v>
      </c>
      <c r="P702" t="s">
        <v>2560</v>
      </c>
    </row>
    <row r="704" spans="1:17">
      <c r="A704" t="s">
        <v>1095</v>
      </c>
      <c r="B704" t="s">
        <v>1096</v>
      </c>
      <c r="C704" t="s">
        <v>751</v>
      </c>
      <c r="D704" t="s">
        <v>2561</v>
      </c>
      <c r="E704" t="s">
        <v>2303</v>
      </c>
      <c r="F704">
        <v>7.5</v>
      </c>
      <c r="G704">
        <v>615.75</v>
      </c>
      <c r="H704">
        <v>0</v>
      </c>
      <c r="J704">
        <v>0</v>
      </c>
      <c r="K704" t="s">
        <v>376</v>
      </c>
      <c r="M704" t="s">
        <v>376</v>
      </c>
      <c r="P704" t="s">
        <v>2562</v>
      </c>
    </row>
    <row r="706" spans="1:17">
      <c r="A706" t="s">
        <v>385</v>
      </c>
      <c r="B706" t="s">
        <v>386</v>
      </c>
      <c r="C706" t="s">
        <v>387</v>
      </c>
      <c r="D706" t="s">
        <v>388</v>
      </c>
      <c r="E706" t="s">
        <v>389</v>
      </c>
      <c r="F706" t="s">
        <v>385</v>
      </c>
      <c r="G706" t="s">
        <v>390</v>
      </c>
      <c r="H706" t="s">
        <v>391</v>
      </c>
      <c r="I706" t="s">
        <v>392</v>
      </c>
      <c r="J706" t="s">
        <v>393</v>
      </c>
      <c r="K706" t="s">
        <v>394</v>
      </c>
      <c r="L706" t="s">
        <v>392</v>
      </c>
      <c r="M706" t="s">
        <v>386</v>
      </c>
      <c r="N706" t="s">
        <v>395</v>
      </c>
      <c r="O706" t="s">
        <v>395</v>
      </c>
      <c r="P706" t="s">
        <v>394</v>
      </c>
      <c r="Q706" t="s">
        <v>396</v>
      </c>
    </row>
    <row r="707" spans="1:17">
      <c r="A707" t="s">
        <v>1095</v>
      </c>
      <c r="B707" t="s">
        <v>1096</v>
      </c>
      <c r="E707" t="s">
        <v>2563</v>
      </c>
      <c r="F707">
        <v>22.5</v>
      </c>
      <c r="G707">
        <v>2521.61</v>
      </c>
      <c r="H707">
        <v>0</v>
      </c>
      <c r="J707">
        <v>0</v>
      </c>
      <c r="K707" t="s">
        <v>376</v>
      </c>
      <c r="M707" t="s">
        <v>376</v>
      </c>
      <c r="P707" t="s">
        <v>2564</v>
      </c>
    </row>
    <row r="709" spans="1:17">
      <c r="A709" t="s">
        <v>385</v>
      </c>
      <c r="B709" t="s">
        <v>386</v>
      </c>
      <c r="C709" t="s">
        <v>387</v>
      </c>
      <c r="D709" t="s">
        <v>388</v>
      </c>
      <c r="E709" t="s">
        <v>389</v>
      </c>
      <c r="F709" t="s">
        <v>385</v>
      </c>
      <c r="G709" t="s">
        <v>390</v>
      </c>
      <c r="H709" t="s">
        <v>391</v>
      </c>
      <c r="I709" t="s">
        <v>392</v>
      </c>
      <c r="J709" t="s">
        <v>393</v>
      </c>
      <c r="K709" t="s">
        <v>394</v>
      </c>
      <c r="L709" t="s">
        <v>392</v>
      </c>
      <c r="M709" t="s">
        <v>386</v>
      </c>
      <c r="N709" t="s">
        <v>395</v>
      </c>
      <c r="O709" t="s">
        <v>395</v>
      </c>
      <c r="P709" t="s">
        <v>394</v>
      </c>
      <c r="Q709" t="s">
        <v>396</v>
      </c>
    </row>
    <row r="710" spans="1:17">
      <c r="A710" t="s">
        <v>2565</v>
      </c>
      <c r="B710" t="s">
        <v>2566</v>
      </c>
      <c r="C710" t="s">
        <v>373</v>
      </c>
      <c r="D710" t="s">
        <v>2567</v>
      </c>
      <c r="E710" t="s">
        <v>2568</v>
      </c>
      <c r="F710">
        <v>8</v>
      </c>
      <c r="G710">
        <v>1370.08</v>
      </c>
      <c r="H710">
        <v>0</v>
      </c>
      <c r="J710">
        <v>0</v>
      </c>
      <c r="K710" t="s">
        <v>376</v>
      </c>
      <c r="M710" t="s">
        <v>376</v>
      </c>
      <c r="P710" t="s">
        <v>2569</v>
      </c>
    </row>
    <row r="712" spans="1:17">
      <c r="A712" t="s">
        <v>385</v>
      </c>
      <c r="B712" t="s">
        <v>386</v>
      </c>
      <c r="C712" t="s">
        <v>387</v>
      </c>
      <c r="D712" t="s">
        <v>388</v>
      </c>
      <c r="E712" t="s">
        <v>389</v>
      </c>
      <c r="F712" t="s">
        <v>385</v>
      </c>
      <c r="G712" t="s">
        <v>390</v>
      </c>
      <c r="H712" t="s">
        <v>391</v>
      </c>
      <c r="I712" t="s">
        <v>392</v>
      </c>
      <c r="J712" t="s">
        <v>393</v>
      </c>
      <c r="K712" t="s">
        <v>394</v>
      </c>
      <c r="L712" t="s">
        <v>392</v>
      </c>
      <c r="M712" t="s">
        <v>386</v>
      </c>
      <c r="N712" t="s">
        <v>395</v>
      </c>
      <c r="O712" t="s">
        <v>395</v>
      </c>
      <c r="P712" t="s">
        <v>394</v>
      </c>
      <c r="Q712" t="s">
        <v>396</v>
      </c>
    </row>
    <row r="713" spans="1:17">
      <c r="A713" t="s">
        <v>2565</v>
      </c>
      <c r="B713" t="s">
        <v>2566</v>
      </c>
      <c r="E713" t="s">
        <v>2568</v>
      </c>
      <c r="F713">
        <v>8</v>
      </c>
      <c r="G713">
        <v>1370.08</v>
      </c>
      <c r="H713">
        <v>0</v>
      </c>
      <c r="J713">
        <v>0</v>
      </c>
      <c r="K713" t="s">
        <v>376</v>
      </c>
      <c r="M713" t="s">
        <v>376</v>
      </c>
      <c r="P713" t="s">
        <v>2569</v>
      </c>
    </row>
    <row r="715" spans="1:17">
      <c r="A715" t="s">
        <v>385</v>
      </c>
      <c r="B715" t="s">
        <v>386</v>
      </c>
      <c r="C715" t="s">
        <v>387</v>
      </c>
      <c r="D715" t="s">
        <v>388</v>
      </c>
      <c r="E715" t="s">
        <v>389</v>
      </c>
      <c r="F715" t="s">
        <v>385</v>
      </c>
      <c r="G715" t="s">
        <v>390</v>
      </c>
      <c r="H715" t="s">
        <v>391</v>
      </c>
      <c r="I715" t="s">
        <v>392</v>
      </c>
      <c r="J715" t="s">
        <v>393</v>
      </c>
      <c r="K715" t="s">
        <v>394</v>
      </c>
      <c r="L715" t="s">
        <v>392</v>
      </c>
      <c r="M715" t="s">
        <v>386</v>
      </c>
      <c r="N715" t="s">
        <v>395</v>
      </c>
      <c r="O715" t="s">
        <v>395</v>
      </c>
      <c r="P715" t="s">
        <v>394</v>
      </c>
      <c r="Q715" t="s">
        <v>396</v>
      </c>
    </row>
    <row r="716" spans="1:17">
      <c r="A716" t="s">
        <v>1114</v>
      </c>
      <c r="B716" t="s">
        <v>386</v>
      </c>
      <c r="C716" t="s">
        <v>387</v>
      </c>
      <c r="D716" t="s">
        <v>388</v>
      </c>
      <c r="E716" t="s">
        <v>389</v>
      </c>
      <c r="F716" t="s">
        <v>385</v>
      </c>
      <c r="G716" t="s">
        <v>390</v>
      </c>
      <c r="H716" t="s">
        <v>391</v>
      </c>
      <c r="I716" t="s">
        <v>392</v>
      </c>
      <c r="J716" t="s">
        <v>393</v>
      </c>
      <c r="K716" t="s">
        <v>394</v>
      </c>
      <c r="L716" t="s">
        <v>392</v>
      </c>
      <c r="M716" t="s">
        <v>386</v>
      </c>
      <c r="N716" t="s">
        <v>395</v>
      </c>
      <c r="O716" t="s">
        <v>395</v>
      </c>
      <c r="P716" t="s">
        <v>394</v>
      </c>
      <c r="Q716" t="s">
        <v>396</v>
      </c>
    </row>
    <row r="717" spans="1:17">
      <c r="E717" t="s">
        <v>2570</v>
      </c>
      <c r="F717">
        <v>1375.5</v>
      </c>
      <c r="G717">
        <v>152731.35999999999</v>
      </c>
      <c r="H717">
        <v>0</v>
      </c>
      <c r="J717">
        <v>0</v>
      </c>
      <c r="K717" t="s">
        <v>2571</v>
      </c>
      <c r="M717" t="s">
        <v>2572</v>
      </c>
      <c r="P717" t="s">
        <v>2573</v>
      </c>
    </row>
    <row r="719" spans="1:17">
      <c r="A719" t="s">
        <v>385</v>
      </c>
      <c r="B719" t="s">
        <v>386</v>
      </c>
      <c r="C719" t="s">
        <v>387</v>
      </c>
      <c r="D719" t="s">
        <v>388</v>
      </c>
      <c r="E719" t="s">
        <v>389</v>
      </c>
      <c r="F719" t="s">
        <v>385</v>
      </c>
      <c r="G719" t="s">
        <v>390</v>
      </c>
      <c r="H719" t="s">
        <v>391</v>
      </c>
      <c r="I719" t="s">
        <v>392</v>
      </c>
      <c r="J719" t="s">
        <v>393</v>
      </c>
      <c r="K719" t="s">
        <v>394</v>
      </c>
      <c r="L719" t="s">
        <v>392</v>
      </c>
      <c r="M719" t="s">
        <v>386</v>
      </c>
      <c r="N719" t="s">
        <v>395</v>
      </c>
      <c r="O719" t="s">
        <v>395</v>
      </c>
      <c r="P719" t="s">
        <v>394</v>
      </c>
      <c r="Q719" t="s">
        <v>396</v>
      </c>
    </row>
    <row r="720" spans="1:17">
      <c r="A720" t="s">
        <v>385</v>
      </c>
      <c r="B720" t="s">
        <v>386</v>
      </c>
      <c r="C720" t="s">
        <v>387</v>
      </c>
      <c r="D720" t="s">
        <v>388</v>
      </c>
      <c r="E720" t="s">
        <v>389</v>
      </c>
      <c r="F720" t="s">
        <v>385</v>
      </c>
      <c r="G720" t="s">
        <v>390</v>
      </c>
      <c r="H720" t="s">
        <v>391</v>
      </c>
      <c r="I720" t="s">
        <v>392</v>
      </c>
      <c r="J720" t="s">
        <v>393</v>
      </c>
      <c r="K720" t="s">
        <v>394</v>
      </c>
      <c r="L720" t="s">
        <v>392</v>
      </c>
      <c r="M720" t="s">
        <v>386</v>
      </c>
      <c r="N720" t="s">
        <v>395</v>
      </c>
      <c r="O720" t="s">
        <v>395</v>
      </c>
      <c r="P720" t="s">
        <v>394</v>
      </c>
      <c r="Q720" t="s">
        <v>396</v>
      </c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31"/>
  <sheetViews>
    <sheetView topLeftCell="A10" workbookViewId="0">
      <selection activeCell="H12" sqref="H12"/>
    </sheetView>
  </sheetViews>
  <sheetFormatPr defaultRowHeight="14.4"/>
  <sheetData>
    <row r="1" spans="1:1">
      <c r="A1" t="s">
        <v>2574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2575</v>
      </c>
    </row>
    <row r="9" spans="1:1">
      <c r="A9" t="s">
        <v>2576</v>
      </c>
    </row>
    <row r="11" spans="1:1">
      <c r="A11" t="s">
        <v>65</v>
      </c>
    </row>
    <row r="12" spans="1:1">
      <c r="A12" t="s">
        <v>2577</v>
      </c>
    </row>
    <row r="14" spans="1:1">
      <c r="A14" t="s">
        <v>65</v>
      </c>
    </row>
    <row r="15" spans="1:1">
      <c r="A15" t="s">
        <v>1387</v>
      </c>
    </row>
    <row r="17" spans="1:1">
      <c r="A17" t="s">
        <v>65</v>
      </c>
    </row>
    <row r="18" spans="1:1">
      <c r="A18" t="s">
        <v>1388</v>
      </c>
    </row>
    <row r="20" spans="1:1">
      <c r="A20" t="s">
        <v>65</v>
      </c>
    </row>
    <row r="21" spans="1:1">
      <c r="A21" t="s">
        <v>2578</v>
      </c>
    </row>
    <row r="23" spans="1:1">
      <c r="A23" t="s">
        <v>65</v>
      </c>
    </row>
    <row r="24" spans="1:1">
      <c r="A24" t="s">
        <v>2579</v>
      </c>
    </row>
    <row r="26" spans="1:1">
      <c r="A26" t="s">
        <v>65</v>
      </c>
    </row>
    <row r="27" spans="1:1">
      <c r="A27" t="s">
        <v>326</v>
      </c>
    </row>
    <row r="28" spans="1:1">
      <c r="A28" t="s">
        <v>2580</v>
      </c>
    </row>
    <row r="30" spans="1:1">
      <c r="A30" t="s">
        <v>65</v>
      </c>
    </row>
    <row r="31" spans="1:1">
      <c r="A31" t="s">
        <v>65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2:Q787"/>
  <sheetViews>
    <sheetView topLeftCell="A761" zoomScale="80" zoomScaleNormal="80" workbookViewId="0">
      <selection activeCell="H12" sqref="H12"/>
    </sheetView>
  </sheetViews>
  <sheetFormatPr defaultRowHeight="14.4"/>
  <cols>
    <col min="1" max="1" width="13.5546875" bestFit="1" customWidth="1"/>
    <col min="2" max="2" width="19" bestFit="1" customWidth="1"/>
    <col min="3" max="3" width="5.33203125" customWidth="1"/>
    <col min="4" max="4" width="17.44140625" bestFit="1" customWidth="1"/>
    <col min="5" max="5" width="22.44140625" bestFit="1" customWidth="1"/>
    <col min="6" max="6" width="10" bestFit="1" customWidth="1"/>
    <col min="7" max="7" width="12" bestFit="1" customWidth="1"/>
    <col min="8" max="8" width="19.33203125" bestFit="1" customWidth="1"/>
    <col min="9" max="9" width="5" customWidth="1"/>
    <col min="10" max="10" width="18.33203125" bestFit="1" customWidth="1"/>
    <col min="11" max="11" width="17.33203125" bestFit="1" customWidth="1"/>
    <col min="12" max="12" width="5" customWidth="1"/>
    <col min="13" max="13" width="17.33203125" bestFit="1" customWidth="1"/>
    <col min="14" max="15" width="4.5546875" customWidth="1"/>
    <col min="16" max="16" width="20.33203125" bestFit="1" customWidth="1"/>
    <col min="17" max="17" width="8.88671875" customWidth="1"/>
  </cols>
  <sheetData>
    <row r="2" spans="1:17">
      <c r="A2" t="s">
        <v>332</v>
      </c>
      <c r="B2" t="s">
        <v>333</v>
      </c>
      <c r="D2" t="s">
        <v>334</v>
      </c>
      <c r="E2" t="s">
        <v>335</v>
      </c>
      <c r="G2" t="s">
        <v>336</v>
      </c>
      <c r="H2" t="s">
        <v>1681</v>
      </c>
      <c r="I2" t="s">
        <v>338</v>
      </c>
      <c r="J2" s="13">
        <v>43245</v>
      </c>
      <c r="K2" t="s">
        <v>339</v>
      </c>
    </row>
    <row r="3" spans="1:17">
      <c r="G3" t="s">
        <v>340</v>
      </c>
      <c r="H3" t="s">
        <v>341</v>
      </c>
      <c r="K3" t="s">
        <v>342</v>
      </c>
      <c r="L3" t="s">
        <v>343</v>
      </c>
      <c r="P3" t="s">
        <v>344</v>
      </c>
    </row>
    <row r="4" spans="1:17">
      <c r="E4" t="s">
        <v>345</v>
      </c>
      <c r="F4" t="s">
        <v>346</v>
      </c>
      <c r="G4" t="s">
        <v>347</v>
      </c>
      <c r="H4" t="s">
        <v>348</v>
      </c>
      <c r="I4" t="s">
        <v>349</v>
      </c>
      <c r="J4" t="s">
        <v>350</v>
      </c>
      <c r="K4" t="s">
        <v>351</v>
      </c>
      <c r="L4" t="s">
        <v>349</v>
      </c>
      <c r="M4" t="s">
        <v>351</v>
      </c>
      <c r="N4" t="s">
        <v>352</v>
      </c>
      <c r="O4" t="s">
        <v>353</v>
      </c>
      <c r="P4" t="s">
        <v>354</v>
      </c>
    </row>
    <row r="5" spans="1:17">
      <c r="E5" t="s">
        <v>355</v>
      </c>
      <c r="F5" t="s">
        <v>356</v>
      </c>
      <c r="G5" t="s">
        <v>357</v>
      </c>
      <c r="H5" t="s">
        <v>358</v>
      </c>
      <c r="J5" t="s">
        <v>359</v>
      </c>
      <c r="K5" t="s">
        <v>360</v>
      </c>
      <c r="M5" t="s">
        <v>361</v>
      </c>
      <c r="N5" t="s">
        <v>362</v>
      </c>
      <c r="O5" t="s">
        <v>362</v>
      </c>
      <c r="P5" t="s">
        <v>363</v>
      </c>
      <c r="Q5" t="s">
        <v>364</v>
      </c>
    </row>
    <row r="6" spans="1:17">
      <c r="A6" t="s">
        <v>365</v>
      </c>
      <c r="C6" t="s">
        <v>366</v>
      </c>
      <c r="D6" t="s">
        <v>367</v>
      </c>
      <c r="E6" t="s">
        <v>368</v>
      </c>
      <c r="F6" t="s">
        <v>369</v>
      </c>
      <c r="G6" t="s">
        <v>370</v>
      </c>
      <c r="H6" t="s">
        <v>368</v>
      </c>
      <c r="J6" t="s">
        <v>368</v>
      </c>
      <c r="K6" t="s">
        <v>368</v>
      </c>
      <c r="M6" t="s">
        <v>368</v>
      </c>
    </row>
    <row r="8" spans="1:17">
      <c r="A8" t="s">
        <v>371</v>
      </c>
      <c r="B8" t="s">
        <v>372</v>
      </c>
      <c r="C8" t="s">
        <v>373</v>
      </c>
      <c r="D8" t="s">
        <v>1682</v>
      </c>
      <c r="E8" t="s">
        <v>1683</v>
      </c>
      <c r="F8">
        <v>8</v>
      </c>
      <c r="G8">
        <v>1322.72</v>
      </c>
      <c r="H8">
        <v>0</v>
      </c>
      <c r="J8">
        <v>0</v>
      </c>
      <c r="K8" t="s">
        <v>376</v>
      </c>
      <c r="M8" t="s">
        <v>376</v>
      </c>
      <c r="P8" t="s">
        <v>1684</v>
      </c>
      <c r="Q8">
        <v>0</v>
      </c>
    </row>
    <row r="10" spans="1:17">
      <c r="A10" t="s">
        <v>371</v>
      </c>
      <c r="B10" t="s">
        <v>372</v>
      </c>
      <c r="C10" t="s">
        <v>373</v>
      </c>
      <c r="D10" t="s">
        <v>374</v>
      </c>
      <c r="E10" t="s">
        <v>430</v>
      </c>
      <c r="F10">
        <v>0</v>
      </c>
      <c r="G10">
        <v>0</v>
      </c>
      <c r="H10">
        <v>0</v>
      </c>
      <c r="J10">
        <v>0</v>
      </c>
      <c r="K10" t="s">
        <v>376</v>
      </c>
      <c r="M10" t="s">
        <v>376</v>
      </c>
      <c r="P10" t="s">
        <v>430</v>
      </c>
      <c r="Q10" t="s">
        <v>377</v>
      </c>
    </row>
    <row r="12" spans="1:17">
      <c r="A12" t="s">
        <v>371</v>
      </c>
      <c r="B12" t="s">
        <v>372</v>
      </c>
      <c r="C12" t="s">
        <v>373</v>
      </c>
      <c r="D12" t="s">
        <v>378</v>
      </c>
      <c r="E12" t="s">
        <v>1685</v>
      </c>
      <c r="F12">
        <v>0</v>
      </c>
      <c r="G12">
        <v>0</v>
      </c>
      <c r="H12">
        <v>0</v>
      </c>
      <c r="J12">
        <v>0</v>
      </c>
      <c r="K12" t="s">
        <v>376</v>
      </c>
      <c r="M12" t="s">
        <v>376</v>
      </c>
      <c r="P12" t="s">
        <v>1685</v>
      </c>
      <c r="Q12" t="s">
        <v>377</v>
      </c>
    </row>
    <row r="14" spans="1:17">
      <c r="A14" t="s">
        <v>371</v>
      </c>
      <c r="B14" t="s">
        <v>372</v>
      </c>
      <c r="C14" t="s">
        <v>373</v>
      </c>
      <c r="D14" t="s">
        <v>383</v>
      </c>
      <c r="E14" t="s">
        <v>1685</v>
      </c>
      <c r="F14">
        <v>0</v>
      </c>
      <c r="G14">
        <v>0</v>
      </c>
      <c r="H14">
        <v>0</v>
      </c>
      <c r="J14">
        <v>0</v>
      </c>
      <c r="K14" t="s">
        <v>376</v>
      </c>
      <c r="M14" t="s">
        <v>376</v>
      </c>
      <c r="P14" t="s">
        <v>1685</v>
      </c>
      <c r="Q14" t="s">
        <v>377</v>
      </c>
    </row>
    <row r="16" spans="1:17">
      <c r="A16" t="s">
        <v>385</v>
      </c>
      <c r="B16" t="s">
        <v>386</v>
      </c>
      <c r="C16" t="s">
        <v>387</v>
      </c>
      <c r="D16" t="s">
        <v>388</v>
      </c>
      <c r="E16" t="s">
        <v>389</v>
      </c>
      <c r="F16" t="s">
        <v>385</v>
      </c>
      <c r="G16" t="s">
        <v>390</v>
      </c>
      <c r="H16" t="s">
        <v>391</v>
      </c>
      <c r="I16" t="s">
        <v>392</v>
      </c>
      <c r="J16" t="s">
        <v>393</v>
      </c>
      <c r="K16" t="s">
        <v>394</v>
      </c>
      <c r="L16" t="s">
        <v>392</v>
      </c>
      <c r="M16" t="s">
        <v>386</v>
      </c>
      <c r="N16" t="s">
        <v>395</v>
      </c>
      <c r="O16" t="s">
        <v>395</v>
      </c>
      <c r="P16" t="s">
        <v>394</v>
      </c>
      <c r="Q16" t="s">
        <v>396</v>
      </c>
    </row>
    <row r="17" spans="1:17">
      <c r="A17" t="s">
        <v>371</v>
      </c>
      <c r="B17" t="s">
        <v>372</v>
      </c>
      <c r="E17" t="s">
        <v>1686</v>
      </c>
      <c r="F17">
        <v>8</v>
      </c>
      <c r="G17">
        <v>1322.72</v>
      </c>
      <c r="H17">
        <v>0</v>
      </c>
      <c r="J17">
        <v>0</v>
      </c>
      <c r="K17" t="s">
        <v>376</v>
      </c>
      <c r="M17" t="s">
        <v>376</v>
      </c>
      <c r="P17" t="s">
        <v>1687</v>
      </c>
    </row>
    <row r="19" spans="1:17">
      <c r="A19" t="s">
        <v>385</v>
      </c>
      <c r="B19" t="s">
        <v>386</v>
      </c>
      <c r="C19" t="s">
        <v>387</v>
      </c>
      <c r="D19" t="s">
        <v>388</v>
      </c>
      <c r="E19" t="s">
        <v>389</v>
      </c>
      <c r="F19" t="s">
        <v>385</v>
      </c>
      <c r="G19" t="s">
        <v>390</v>
      </c>
      <c r="H19" t="s">
        <v>391</v>
      </c>
      <c r="I19" t="s">
        <v>392</v>
      </c>
      <c r="J19" t="s">
        <v>393</v>
      </c>
      <c r="K19" t="s">
        <v>394</v>
      </c>
      <c r="L19" t="s">
        <v>392</v>
      </c>
      <c r="M19" t="s">
        <v>386</v>
      </c>
      <c r="N19" t="s">
        <v>395</v>
      </c>
      <c r="O19" t="s">
        <v>395</v>
      </c>
      <c r="P19" t="s">
        <v>394</v>
      </c>
      <c r="Q19" t="s">
        <v>396</v>
      </c>
    </row>
    <row r="20" spans="1:17">
      <c r="A20" t="s">
        <v>371</v>
      </c>
      <c r="B20" t="s">
        <v>399</v>
      </c>
      <c r="C20" t="s">
        <v>373</v>
      </c>
      <c r="D20" t="s">
        <v>400</v>
      </c>
      <c r="E20" t="s">
        <v>1688</v>
      </c>
      <c r="F20">
        <v>9</v>
      </c>
      <c r="G20">
        <v>893.34</v>
      </c>
      <c r="H20">
        <v>0</v>
      </c>
      <c r="J20">
        <v>0</v>
      </c>
      <c r="K20" t="s">
        <v>376</v>
      </c>
      <c r="M20" t="s">
        <v>376</v>
      </c>
      <c r="P20" t="s">
        <v>1689</v>
      </c>
      <c r="Q20" t="s">
        <v>377</v>
      </c>
    </row>
    <row r="22" spans="1:17">
      <c r="A22" t="s">
        <v>371</v>
      </c>
      <c r="B22" t="s">
        <v>399</v>
      </c>
      <c r="C22" t="s">
        <v>373</v>
      </c>
      <c r="D22" t="s">
        <v>1690</v>
      </c>
      <c r="E22" t="s">
        <v>1691</v>
      </c>
      <c r="F22">
        <v>8</v>
      </c>
      <c r="G22">
        <v>1065.1199999999999</v>
      </c>
      <c r="H22">
        <v>0</v>
      </c>
      <c r="J22">
        <v>0</v>
      </c>
      <c r="K22" t="s">
        <v>376</v>
      </c>
      <c r="M22" t="s">
        <v>376</v>
      </c>
      <c r="P22" t="s">
        <v>1692</v>
      </c>
      <c r="Q22">
        <v>0</v>
      </c>
    </row>
    <row r="24" spans="1:17">
      <c r="A24" t="s">
        <v>371</v>
      </c>
      <c r="B24" t="s">
        <v>399</v>
      </c>
      <c r="C24" t="s">
        <v>373</v>
      </c>
      <c r="D24" t="s">
        <v>1693</v>
      </c>
      <c r="E24" t="s">
        <v>1694</v>
      </c>
      <c r="F24">
        <v>0</v>
      </c>
      <c r="G24">
        <v>0</v>
      </c>
      <c r="H24">
        <v>0</v>
      </c>
      <c r="J24">
        <v>0</v>
      </c>
      <c r="K24" t="s">
        <v>376</v>
      </c>
      <c r="M24" t="s">
        <v>376</v>
      </c>
      <c r="P24" t="s">
        <v>1694</v>
      </c>
      <c r="Q24">
        <v>0</v>
      </c>
    </row>
    <row r="26" spans="1:17">
      <c r="A26" t="s">
        <v>371</v>
      </c>
      <c r="B26" t="s">
        <v>399</v>
      </c>
      <c r="C26" t="s">
        <v>373</v>
      </c>
      <c r="D26" t="s">
        <v>1695</v>
      </c>
      <c r="E26" t="s">
        <v>1696</v>
      </c>
      <c r="F26">
        <v>8</v>
      </c>
      <c r="G26">
        <v>1055.3599999999999</v>
      </c>
      <c r="H26">
        <v>0</v>
      </c>
      <c r="J26">
        <v>0</v>
      </c>
      <c r="K26" t="s">
        <v>376</v>
      </c>
      <c r="M26" t="s">
        <v>376</v>
      </c>
      <c r="P26" t="s">
        <v>1697</v>
      </c>
    </row>
    <row r="28" spans="1:17">
      <c r="A28" t="s">
        <v>371</v>
      </c>
      <c r="B28" t="s">
        <v>399</v>
      </c>
      <c r="C28" t="s">
        <v>373</v>
      </c>
      <c r="D28" t="s">
        <v>404</v>
      </c>
      <c r="E28" t="s">
        <v>1698</v>
      </c>
      <c r="F28">
        <v>34</v>
      </c>
      <c r="G28">
        <v>2580.48</v>
      </c>
      <c r="H28">
        <v>0</v>
      </c>
      <c r="J28">
        <v>0</v>
      </c>
      <c r="K28" t="s">
        <v>376</v>
      </c>
      <c r="M28" t="s">
        <v>376</v>
      </c>
      <c r="P28" t="s">
        <v>1699</v>
      </c>
      <c r="Q28" t="s">
        <v>377</v>
      </c>
    </row>
    <row r="30" spans="1:17">
      <c r="A30" t="s">
        <v>385</v>
      </c>
      <c r="B30" t="s">
        <v>386</v>
      </c>
      <c r="C30" t="s">
        <v>387</v>
      </c>
      <c r="D30" t="s">
        <v>388</v>
      </c>
      <c r="E30" t="s">
        <v>389</v>
      </c>
      <c r="F30" t="s">
        <v>385</v>
      </c>
      <c r="G30" t="s">
        <v>390</v>
      </c>
      <c r="H30" t="s">
        <v>391</v>
      </c>
      <c r="I30" t="s">
        <v>392</v>
      </c>
      <c r="J30" t="s">
        <v>393</v>
      </c>
      <c r="K30" t="s">
        <v>394</v>
      </c>
      <c r="L30" t="s">
        <v>392</v>
      </c>
      <c r="M30" t="s">
        <v>386</v>
      </c>
      <c r="N30" t="s">
        <v>395</v>
      </c>
      <c r="O30" t="s">
        <v>395</v>
      </c>
      <c r="P30" t="s">
        <v>394</v>
      </c>
      <c r="Q30" t="s">
        <v>396</v>
      </c>
    </row>
    <row r="31" spans="1:17">
      <c r="A31" t="s">
        <v>371</v>
      </c>
      <c r="B31" t="s">
        <v>399</v>
      </c>
      <c r="E31" t="s">
        <v>1700</v>
      </c>
      <c r="F31">
        <v>59</v>
      </c>
      <c r="G31">
        <v>5594.3</v>
      </c>
      <c r="H31">
        <v>0</v>
      </c>
      <c r="J31">
        <v>0</v>
      </c>
      <c r="K31" t="s">
        <v>376</v>
      </c>
      <c r="M31" t="s">
        <v>376</v>
      </c>
      <c r="P31" t="s">
        <v>1701</v>
      </c>
    </row>
    <row r="33" spans="1:17">
      <c r="A33" t="s">
        <v>385</v>
      </c>
      <c r="B33" t="s">
        <v>386</v>
      </c>
      <c r="C33" t="s">
        <v>387</v>
      </c>
      <c r="D33" t="s">
        <v>388</v>
      </c>
      <c r="E33" t="s">
        <v>389</v>
      </c>
      <c r="F33" t="s">
        <v>385</v>
      </c>
      <c r="G33" t="s">
        <v>390</v>
      </c>
      <c r="H33" t="s">
        <v>391</v>
      </c>
      <c r="I33" t="s">
        <v>392</v>
      </c>
      <c r="J33" t="s">
        <v>393</v>
      </c>
      <c r="K33" t="s">
        <v>394</v>
      </c>
      <c r="L33" t="s">
        <v>392</v>
      </c>
      <c r="M33" t="s">
        <v>386</v>
      </c>
      <c r="N33" t="s">
        <v>395</v>
      </c>
      <c r="O33" t="s">
        <v>395</v>
      </c>
      <c r="P33" t="s">
        <v>394</v>
      </c>
      <c r="Q33" t="s">
        <v>396</v>
      </c>
    </row>
    <row r="34" spans="1:17">
      <c r="A34" t="s">
        <v>371</v>
      </c>
      <c r="B34" t="s">
        <v>5</v>
      </c>
      <c r="C34" t="s">
        <v>373</v>
      </c>
      <c r="D34" t="s">
        <v>409</v>
      </c>
      <c r="E34" t="s">
        <v>410</v>
      </c>
      <c r="F34">
        <v>2</v>
      </c>
      <c r="G34">
        <v>442.64</v>
      </c>
      <c r="H34">
        <v>0</v>
      </c>
      <c r="J34">
        <v>0</v>
      </c>
      <c r="K34" t="s">
        <v>376</v>
      </c>
      <c r="M34" t="s">
        <v>376</v>
      </c>
      <c r="P34" t="s">
        <v>1702</v>
      </c>
    </row>
    <row r="36" spans="1:17">
      <c r="A36" t="s">
        <v>371</v>
      </c>
      <c r="B36" t="s">
        <v>5</v>
      </c>
      <c r="C36" t="s">
        <v>373</v>
      </c>
      <c r="D36" t="s">
        <v>412</v>
      </c>
      <c r="E36" t="s">
        <v>1703</v>
      </c>
      <c r="F36">
        <v>3</v>
      </c>
      <c r="G36">
        <v>901.62</v>
      </c>
      <c r="H36">
        <v>0</v>
      </c>
      <c r="J36">
        <v>0</v>
      </c>
      <c r="K36" t="s">
        <v>376</v>
      </c>
      <c r="M36" t="s">
        <v>376</v>
      </c>
      <c r="P36" t="s">
        <v>1704</v>
      </c>
    </row>
    <row r="38" spans="1:17">
      <c r="A38" t="s">
        <v>371</v>
      </c>
      <c r="B38" t="s">
        <v>5</v>
      </c>
      <c r="C38" t="s">
        <v>373</v>
      </c>
      <c r="D38" t="s">
        <v>415</v>
      </c>
      <c r="E38" t="s">
        <v>1705</v>
      </c>
      <c r="F38">
        <v>0</v>
      </c>
      <c r="G38">
        <v>0</v>
      </c>
      <c r="H38">
        <v>0</v>
      </c>
      <c r="J38">
        <v>0</v>
      </c>
      <c r="K38" t="s">
        <v>376</v>
      </c>
      <c r="M38" t="s">
        <v>376</v>
      </c>
      <c r="P38" t="s">
        <v>1705</v>
      </c>
    </row>
    <row r="40" spans="1:17">
      <c r="A40" t="s">
        <v>385</v>
      </c>
      <c r="B40" t="s">
        <v>386</v>
      </c>
      <c r="C40" t="s">
        <v>387</v>
      </c>
      <c r="D40" t="s">
        <v>388</v>
      </c>
      <c r="E40" t="s">
        <v>389</v>
      </c>
      <c r="F40" t="s">
        <v>385</v>
      </c>
      <c r="G40" t="s">
        <v>390</v>
      </c>
      <c r="H40" t="s">
        <v>391</v>
      </c>
      <c r="I40" t="s">
        <v>392</v>
      </c>
      <c r="J40" t="s">
        <v>393</v>
      </c>
      <c r="K40" t="s">
        <v>394</v>
      </c>
      <c r="L40" t="s">
        <v>392</v>
      </c>
      <c r="M40" t="s">
        <v>386</v>
      </c>
      <c r="N40" t="s">
        <v>395</v>
      </c>
      <c r="O40" t="s">
        <v>395</v>
      </c>
      <c r="P40" t="s">
        <v>394</v>
      </c>
      <c r="Q40" t="s">
        <v>396</v>
      </c>
    </row>
    <row r="41" spans="1:17">
      <c r="A41" t="s">
        <v>371</v>
      </c>
      <c r="B41" t="s">
        <v>5</v>
      </c>
      <c r="E41" t="s">
        <v>1706</v>
      </c>
      <c r="F41">
        <v>5</v>
      </c>
      <c r="G41">
        <v>1344.26</v>
      </c>
      <c r="H41">
        <v>0</v>
      </c>
      <c r="J41">
        <v>0</v>
      </c>
      <c r="K41" t="s">
        <v>376</v>
      </c>
      <c r="M41" t="s">
        <v>376</v>
      </c>
      <c r="P41" t="s">
        <v>1707</v>
      </c>
    </row>
    <row r="43" spans="1:17">
      <c r="A43" t="s">
        <v>385</v>
      </c>
      <c r="B43" t="s">
        <v>386</v>
      </c>
      <c r="C43" t="s">
        <v>387</v>
      </c>
      <c r="D43" t="s">
        <v>388</v>
      </c>
      <c r="E43" t="s">
        <v>389</v>
      </c>
      <c r="F43" t="s">
        <v>385</v>
      </c>
      <c r="G43" t="s">
        <v>390</v>
      </c>
      <c r="H43" t="s">
        <v>391</v>
      </c>
      <c r="I43" t="s">
        <v>392</v>
      </c>
      <c r="J43" t="s">
        <v>393</v>
      </c>
      <c r="K43" t="s">
        <v>394</v>
      </c>
      <c r="L43" t="s">
        <v>392</v>
      </c>
      <c r="M43" t="s">
        <v>386</v>
      </c>
      <c r="N43" t="s">
        <v>395</v>
      </c>
      <c r="O43" t="s">
        <v>395</v>
      </c>
      <c r="P43" t="s">
        <v>394</v>
      </c>
      <c r="Q43" t="s">
        <v>396</v>
      </c>
    </row>
    <row r="44" spans="1:17">
      <c r="A44" t="s">
        <v>423</v>
      </c>
      <c r="B44" t="s">
        <v>424</v>
      </c>
      <c r="C44" t="s">
        <v>373</v>
      </c>
      <c r="D44" t="s">
        <v>426</v>
      </c>
      <c r="E44" t="s">
        <v>1708</v>
      </c>
      <c r="F44">
        <v>10</v>
      </c>
      <c r="G44">
        <v>932.8</v>
      </c>
      <c r="H44">
        <v>0</v>
      </c>
      <c r="J44">
        <v>0</v>
      </c>
      <c r="K44" t="s">
        <v>376</v>
      </c>
      <c r="M44" t="s">
        <v>376</v>
      </c>
      <c r="P44" t="s">
        <v>1709</v>
      </c>
      <c r="Q44" t="s">
        <v>377</v>
      </c>
    </row>
    <row r="46" spans="1:17">
      <c r="A46" t="s">
        <v>423</v>
      </c>
      <c r="B46" t="s">
        <v>424</v>
      </c>
      <c r="C46" t="s">
        <v>373</v>
      </c>
      <c r="D46" t="s">
        <v>429</v>
      </c>
      <c r="E46" t="s">
        <v>1688</v>
      </c>
      <c r="F46">
        <v>8</v>
      </c>
      <c r="G46">
        <v>794.08</v>
      </c>
      <c r="H46">
        <v>0</v>
      </c>
      <c r="J46">
        <v>0</v>
      </c>
      <c r="K46" t="s">
        <v>376</v>
      </c>
      <c r="M46" t="s">
        <v>376</v>
      </c>
      <c r="P46" t="s">
        <v>1710</v>
      </c>
    </row>
    <row r="48" spans="1:17">
      <c r="A48" t="s">
        <v>423</v>
      </c>
      <c r="B48" t="s">
        <v>424</v>
      </c>
      <c r="C48" t="s">
        <v>373</v>
      </c>
      <c r="D48" t="s">
        <v>432</v>
      </c>
      <c r="E48" t="s">
        <v>1685</v>
      </c>
      <c r="F48">
        <v>0</v>
      </c>
      <c r="G48">
        <v>0</v>
      </c>
      <c r="H48">
        <v>0</v>
      </c>
      <c r="J48">
        <v>0</v>
      </c>
      <c r="K48" t="s">
        <v>376</v>
      </c>
      <c r="M48" t="s">
        <v>376</v>
      </c>
      <c r="P48" t="s">
        <v>1685</v>
      </c>
      <c r="Q48" t="s">
        <v>377</v>
      </c>
    </row>
    <row r="50" spans="1:17">
      <c r="A50" t="s">
        <v>423</v>
      </c>
      <c r="B50" t="s">
        <v>424</v>
      </c>
      <c r="C50" t="s">
        <v>434</v>
      </c>
      <c r="D50" t="s">
        <v>435</v>
      </c>
      <c r="E50" t="s">
        <v>1711</v>
      </c>
      <c r="F50">
        <v>6</v>
      </c>
      <c r="G50">
        <v>595.55999999999995</v>
      </c>
      <c r="H50">
        <v>0</v>
      </c>
      <c r="J50">
        <v>0</v>
      </c>
      <c r="K50" t="s">
        <v>376</v>
      </c>
      <c r="M50" t="s">
        <v>376</v>
      </c>
      <c r="P50" t="s">
        <v>1712</v>
      </c>
      <c r="Q50" t="s">
        <v>377</v>
      </c>
    </row>
    <row r="52" spans="1:17">
      <c r="A52" t="s">
        <v>423</v>
      </c>
      <c r="B52" t="s">
        <v>424</v>
      </c>
      <c r="C52" t="s">
        <v>373</v>
      </c>
      <c r="D52" t="s">
        <v>442</v>
      </c>
      <c r="E52" t="s">
        <v>1713</v>
      </c>
      <c r="F52">
        <v>9</v>
      </c>
      <c r="G52">
        <v>872.28</v>
      </c>
      <c r="H52">
        <v>0</v>
      </c>
      <c r="J52">
        <v>0</v>
      </c>
      <c r="K52" t="s">
        <v>376</v>
      </c>
      <c r="M52" t="s">
        <v>376</v>
      </c>
      <c r="P52" t="s">
        <v>1714</v>
      </c>
      <c r="Q52" t="s">
        <v>377</v>
      </c>
    </row>
    <row r="54" spans="1:17">
      <c r="A54" t="s">
        <v>423</v>
      </c>
      <c r="B54" t="s">
        <v>424</v>
      </c>
      <c r="C54" t="s">
        <v>373</v>
      </c>
      <c r="D54" t="s">
        <v>404</v>
      </c>
      <c r="E54" t="s">
        <v>376</v>
      </c>
      <c r="F54">
        <v>0</v>
      </c>
      <c r="G54">
        <v>0</v>
      </c>
      <c r="H54">
        <v>0</v>
      </c>
      <c r="J54">
        <v>0</v>
      </c>
      <c r="K54" t="s">
        <v>1715</v>
      </c>
      <c r="M54" t="s">
        <v>446</v>
      </c>
      <c r="P54" t="s">
        <v>1716</v>
      </c>
      <c r="Q54" t="s">
        <v>377</v>
      </c>
    </row>
    <row r="56" spans="1:17">
      <c r="A56" t="s">
        <v>423</v>
      </c>
      <c r="B56" t="s">
        <v>424</v>
      </c>
      <c r="C56" t="s">
        <v>373</v>
      </c>
      <c r="D56" t="s">
        <v>448</v>
      </c>
      <c r="E56" t="s">
        <v>1713</v>
      </c>
      <c r="F56">
        <v>16</v>
      </c>
      <c r="G56">
        <v>1550.72</v>
      </c>
      <c r="H56">
        <v>0</v>
      </c>
      <c r="J56">
        <v>0</v>
      </c>
      <c r="K56" t="s">
        <v>376</v>
      </c>
      <c r="M56" t="s">
        <v>376</v>
      </c>
      <c r="P56" t="s">
        <v>1717</v>
      </c>
      <c r="Q56" t="s">
        <v>377</v>
      </c>
    </row>
    <row r="58" spans="1:17">
      <c r="A58" t="s">
        <v>423</v>
      </c>
      <c r="B58" t="s">
        <v>424</v>
      </c>
      <c r="C58" t="s">
        <v>373</v>
      </c>
      <c r="D58" t="s">
        <v>451</v>
      </c>
      <c r="E58" t="s">
        <v>1718</v>
      </c>
      <c r="F58">
        <v>27</v>
      </c>
      <c r="G58">
        <v>2216.6999999999998</v>
      </c>
      <c r="H58">
        <v>0</v>
      </c>
      <c r="J58">
        <v>0</v>
      </c>
      <c r="K58" t="s">
        <v>376</v>
      </c>
      <c r="M58" t="s">
        <v>376</v>
      </c>
      <c r="P58" t="s">
        <v>1719</v>
      </c>
    </row>
    <row r="60" spans="1:17">
      <c r="A60" t="s">
        <v>423</v>
      </c>
      <c r="B60" t="s">
        <v>424</v>
      </c>
      <c r="C60" t="s">
        <v>373</v>
      </c>
      <c r="D60" t="s">
        <v>453</v>
      </c>
      <c r="E60" t="s">
        <v>1718</v>
      </c>
      <c r="F60">
        <v>27</v>
      </c>
      <c r="G60">
        <v>2216.6999999999998</v>
      </c>
      <c r="H60">
        <v>0</v>
      </c>
      <c r="J60">
        <v>0</v>
      </c>
      <c r="K60" t="s">
        <v>376</v>
      </c>
      <c r="M60" t="s">
        <v>376</v>
      </c>
      <c r="P60" t="s">
        <v>1719</v>
      </c>
    </row>
    <row r="62" spans="1:17">
      <c r="A62" t="s">
        <v>423</v>
      </c>
      <c r="B62" t="s">
        <v>424</v>
      </c>
      <c r="C62" t="s">
        <v>373</v>
      </c>
      <c r="D62" t="s">
        <v>454</v>
      </c>
      <c r="E62" t="s">
        <v>1720</v>
      </c>
      <c r="F62">
        <v>7</v>
      </c>
      <c r="G62">
        <v>574.70000000000005</v>
      </c>
      <c r="H62">
        <v>0</v>
      </c>
      <c r="J62">
        <v>0</v>
      </c>
      <c r="K62" t="s">
        <v>376</v>
      </c>
      <c r="M62" t="s">
        <v>376</v>
      </c>
      <c r="P62" t="s">
        <v>1721</v>
      </c>
      <c r="Q62" t="s">
        <v>377</v>
      </c>
    </row>
    <row r="64" spans="1:17">
      <c r="A64" t="s">
        <v>423</v>
      </c>
      <c r="B64" t="s">
        <v>424</v>
      </c>
      <c r="C64" t="s">
        <v>373</v>
      </c>
      <c r="D64" t="s">
        <v>458</v>
      </c>
      <c r="E64" t="s">
        <v>1722</v>
      </c>
      <c r="F64">
        <v>0</v>
      </c>
      <c r="G64">
        <v>0</v>
      </c>
      <c r="H64">
        <v>0</v>
      </c>
      <c r="J64">
        <v>0</v>
      </c>
      <c r="K64" t="s">
        <v>376</v>
      </c>
      <c r="M64" t="s">
        <v>376</v>
      </c>
      <c r="P64" t="s">
        <v>1722</v>
      </c>
      <c r="Q64" t="s">
        <v>377</v>
      </c>
    </row>
    <row r="66" spans="1:17">
      <c r="A66" t="s">
        <v>423</v>
      </c>
      <c r="B66" t="s">
        <v>424</v>
      </c>
      <c r="C66" t="s">
        <v>373</v>
      </c>
      <c r="D66" t="s">
        <v>461</v>
      </c>
      <c r="E66" t="s">
        <v>1723</v>
      </c>
      <c r="F66">
        <v>7</v>
      </c>
      <c r="G66">
        <v>574.70000000000005</v>
      </c>
      <c r="H66">
        <v>0</v>
      </c>
      <c r="J66">
        <v>0</v>
      </c>
      <c r="K66" t="s">
        <v>376</v>
      </c>
      <c r="M66" t="s">
        <v>376</v>
      </c>
      <c r="P66" t="s">
        <v>1724</v>
      </c>
      <c r="Q66" t="s">
        <v>377</v>
      </c>
    </row>
    <row r="68" spans="1:17">
      <c r="A68" t="s">
        <v>332</v>
      </c>
      <c r="B68" t="s">
        <v>333</v>
      </c>
      <c r="D68" t="s">
        <v>334</v>
      </c>
      <c r="E68" t="s">
        <v>335</v>
      </c>
      <c r="G68" t="s">
        <v>336</v>
      </c>
      <c r="H68" t="s">
        <v>1681</v>
      </c>
      <c r="I68" t="s">
        <v>338</v>
      </c>
      <c r="J68" s="13">
        <v>43245</v>
      </c>
      <c r="K68" t="s">
        <v>457</v>
      </c>
    </row>
    <row r="69" spans="1:17">
      <c r="G69" t="s">
        <v>340</v>
      </c>
      <c r="H69" t="s">
        <v>341</v>
      </c>
      <c r="K69" t="s">
        <v>342</v>
      </c>
      <c r="L69" t="s">
        <v>343</v>
      </c>
      <c r="P69" t="s">
        <v>344</v>
      </c>
    </row>
    <row r="70" spans="1:17">
      <c r="E70" t="s">
        <v>345</v>
      </c>
      <c r="F70" t="s">
        <v>346</v>
      </c>
      <c r="G70" t="s">
        <v>347</v>
      </c>
      <c r="H70" t="s">
        <v>348</v>
      </c>
      <c r="I70" t="s">
        <v>349</v>
      </c>
      <c r="J70" t="s">
        <v>350</v>
      </c>
      <c r="K70" t="s">
        <v>351</v>
      </c>
      <c r="L70" t="s">
        <v>349</v>
      </c>
      <c r="M70" t="s">
        <v>351</v>
      </c>
      <c r="N70" t="s">
        <v>352</v>
      </c>
      <c r="O70" t="s">
        <v>353</v>
      </c>
      <c r="P70" t="s">
        <v>354</v>
      </c>
    </row>
    <row r="71" spans="1:17">
      <c r="E71" t="s">
        <v>355</v>
      </c>
      <c r="F71" t="s">
        <v>356</v>
      </c>
      <c r="G71" t="s">
        <v>357</v>
      </c>
      <c r="H71" t="s">
        <v>358</v>
      </c>
      <c r="J71" t="s">
        <v>359</v>
      </c>
      <c r="K71" t="s">
        <v>360</v>
      </c>
      <c r="M71" t="s">
        <v>361</v>
      </c>
      <c r="N71" t="s">
        <v>362</v>
      </c>
      <c r="O71" t="s">
        <v>362</v>
      </c>
      <c r="P71" t="s">
        <v>363</v>
      </c>
      <c r="Q71" t="s">
        <v>364</v>
      </c>
    </row>
    <row r="72" spans="1:17">
      <c r="A72" t="s">
        <v>365</v>
      </c>
      <c r="C72" t="s">
        <v>366</v>
      </c>
      <c r="D72" t="s">
        <v>367</v>
      </c>
      <c r="E72" t="s">
        <v>368</v>
      </c>
      <c r="F72" t="s">
        <v>369</v>
      </c>
      <c r="G72" t="s">
        <v>370</v>
      </c>
      <c r="H72" t="s">
        <v>368</v>
      </c>
      <c r="J72" t="s">
        <v>368</v>
      </c>
      <c r="K72" t="s">
        <v>368</v>
      </c>
      <c r="M72" t="s">
        <v>368</v>
      </c>
    </row>
    <row r="75" spans="1:17">
      <c r="A75" t="s">
        <v>423</v>
      </c>
      <c r="B75" t="s">
        <v>424</v>
      </c>
      <c r="C75" t="s">
        <v>373</v>
      </c>
      <c r="D75" t="s">
        <v>463</v>
      </c>
      <c r="E75" t="s">
        <v>1725</v>
      </c>
      <c r="F75">
        <v>9</v>
      </c>
      <c r="G75">
        <v>738.9</v>
      </c>
      <c r="H75">
        <v>0</v>
      </c>
      <c r="J75">
        <v>0</v>
      </c>
      <c r="K75" t="s">
        <v>376</v>
      </c>
      <c r="M75" t="s">
        <v>376</v>
      </c>
      <c r="P75" t="s">
        <v>1726</v>
      </c>
    </row>
    <row r="77" spans="1:17">
      <c r="A77" t="s">
        <v>423</v>
      </c>
      <c r="B77" t="s">
        <v>424</v>
      </c>
      <c r="C77" t="s">
        <v>373</v>
      </c>
      <c r="D77" t="s">
        <v>466</v>
      </c>
      <c r="E77" t="s">
        <v>697</v>
      </c>
      <c r="F77">
        <v>8</v>
      </c>
      <c r="G77">
        <v>656.8</v>
      </c>
      <c r="H77">
        <v>0</v>
      </c>
      <c r="J77">
        <v>0</v>
      </c>
      <c r="K77" t="s">
        <v>376</v>
      </c>
      <c r="M77" t="s">
        <v>376</v>
      </c>
      <c r="P77" t="s">
        <v>1727</v>
      </c>
    </row>
    <row r="79" spans="1:17">
      <c r="A79" t="s">
        <v>423</v>
      </c>
      <c r="B79" t="s">
        <v>424</v>
      </c>
      <c r="C79" t="s">
        <v>373</v>
      </c>
      <c r="D79" t="s">
        <v>469</v>
      </c>
      <c r="E79" t="s">
        <v>1718</v>
      </c>
      <c r="F79">
        <v>27</v>
      </c>
      <c r="G79">
        <v>2216.6999999999998</v>
      </c>
      <c r="H79">
        <v>0</v>
      </c>
      <c r="J79">
        <v>0</v>
      </c>
      <c r="K79" t="s">
        <v>376</v>
      </c>
      <c r="M79" t="s">
        <v>376</v>
      </c>
      <c r="P79" t="s">
        <v>1719</v>
      </c>
      <c r="Q79" t="s">
        <v>377</v>
      </c>
    </row>
    <row r="81" spans="1:17">
      <c r="A81" t="s">
        <v>423</v>
      </c>
      <c r="B81" t="s">
        <v>424</v>
      </c>
      <c r="C81" t="s">
        <v>373</v>
      </c>
      <c r="D81" t="s">
        <v>470</v>
      </c>
      <c r="E81" t="s">
        <v>760</v>
      </c>
      <c r="F81">
        <v>6</v>
      </c>
      <c r="G81">
        <v>492.6</v>
      </c>
      <c r="H81">
        <v>0</v>
      </c>
      <c r="J81">
        <v>0</v>
      </c>
      <c r="K81" t="s">
        <v>376</v>
      </c>
      <c r="M81" t="s">
        <v>376</v>
      </c>
      <c r="P81" t="s">
        <v>1728</v>
      </c>
    </row>
    <row r="83" spans="1:17">
      <c r="A83" t="s">
        <v>385</v>
      </c>
      <c r="B83" t="s">
        <v>386</v>
      </c>
      <c r="C83" t="s">
        <v>387</v>
      </c>
      <c r="D83" t="s">
        <v>388</v>
      </c>
      <c r="E83" t="s">
        <v>389</v>
      </c>
      <c r="F83" t="s">
        <v>385</v>
      </c>
      <c r="G83" t="s">
        <v>390</v>
      </c>
      <c r="H83" t="s">
        <v>391</v>
      </c>
      <c r="I83" t="s">
        <v>392</v>
      </c>
      <c r="J83" t="s">
        <v>393</v>
      </c>
      <c r="K83" t="s">
        <v>394</v>
      </c>
      <c r="L83" t="s">
        <v>392</v>
      </c>
      <c r="M83" t="s">
        <v>386</v>
      </c>
      <c r="N83" t="s">
        <v>395</v>
      </c>
      <c r="O83" t="s">
        <v>395</v>
      </c>
      <c r="P83" t="s">
        <v>394</v>
      </c>
      <c r="Q83" t="s">
        <v>396</v>
      </c>
    </row>
    <row r="84" spans="1:17">
      <c r="A84" t="s">
        <v>423</v>
      </c>
      <c r="B84" t="s">
        <v>424</v>
      </c>
      <c r="E84" t="s">
        <v>1729</v>
      </c>
      <c r="F84">
        <v>167</v>
      </c>
      <c r="G84">
        <v>14433.24</v>
      </c>
      <c r="H84">
        <v>0</v>
      </c>
      <c r="J84">
        <v>0</v>
      </c>
      <c r="K84" t="s">
        <v>1715</v>
      </c>
      <c r="M84" t="s">
        <v>446</v>
      </c>
      <c r="P84" t="s">
        <v>1730</v>
      </c>
    </row>
    <row r="86" spans="1:17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385</v>
      </c>
      <c r="G86" t="s">
        <v>390</v>
      </c>
      <c r="H86" t="s">
        <v>391</v>
      </c>
      <c r="I86" t="s">
        <v>392</v>
      </c>
      <c r="J86" t="s">
        <v>393</v>
      </c>
      <c r="K86" t="s">
        <v>394</v>
      </c>
      <c r="L86" t="s">
        <v>392</v>
      </c>
      <c r="M86" t="s">
        <v>386</v>
      </c>
      <c r="N86" t="s">
        <v>395</v>
      </c>
      <c r="O86" t="s">
        <v>395</v>
      </c>
      <c r="P86" t="s">
        <v>394</v>
      </c>
      <c r="Q86" t="s">
        <v>396</v>
      </c>
    </row>
    <row r="87" spans="1:17">
      <c r="A87" t="s">
        <v>474</v>
      </c>
      <c r="B87" t="s">
        <v>475</v>
      </c>
      <c r="C87" t="s">
        <v>373</v>
      </c>
      <c r="D87" t="s">
        <v>476</v>
      </c>
      <c r="E87" t="s">
        <v>1731</v>
      </c>
      <c r="F87">
        <v>0</v>
      </c>
      <c r="G87">
        <v>0</v>
      </c>
      <c r="H87">
        <v>0</v>
      </c>
      <c r="J87">
        <v>0</v>
      </c>
      <c r="K87" t="s">
        <v>1732</v>
      </c>
      <c r="M87" t="s">
        <v>376</v>
      </c>
      <c r="P87" t="s">
        <v>1733</v>
      </c>
      <c r="Q87" t="s">
        <v>377</v>
      </c>
    </row>
    <row r="89" spans="1:17">
      <c r="A89" t="s">
        <v>474</v>
      </c>
      <c r="B89" t="s">
        <v>475</v>
      </c>
      <c r="C89" t="s">
        <v>373</v>
      </c>
      <c r="D89" t="s">
        <v>479</v>
      </c>
      <c r="E89" t="s">
        <v>1734</v>
      </c>
      <c r="F89">
        <v>12</v>
      </c>
      <c r="G89">
        <v>985.2</v>
      </c>
      <c r="H89">
        <v>0</v>
      </c>
      <c r="J89">
        <v>0</v>
      </c>
      <c r="K89" t="s">
        <v>376</v>
      </c>
      <c r="M89" t="s">
        <v>376</v>
      </c>
      <c r="P89" t="s">
        <v>1735</v>
      </c>
      <c r="Q89" t="s">
        <v>377</v>
      </c>
    </row>
    <row r="91" spans="1:17">
      <c r="A91" t="s">
        <v>474</v>
      </c>
      <c r="B91" t="s">
        <v>475</v>
      </c>
      <c r="C91" t="s">
        <v>373</v>
      </c>
      <c r="D91" t="s">
        <v>482</v>
      </c>
      <c r="E91" t="s">
        <v>760</v>
      </c>
      <c r="F91">
        <v>6</v>
      </c>
      <c r="G91">
        <v>492.6</v>
      </c>
      <c r="H91">
        <v>0</v>
      </c>
      <c r="J91">
        <v>0</v>
      </c>
      <c r="K91" t="s">
        <v>376</v>
      </c>
      <c r="M91" t="s">
        <v>376</v>
      </c>
      <c r="P91" t="s">
        <v>1728</v>
      </c>
      <c r="Q91" t="s">
        <v>377</v>
      </c>
    </row>
    <row r="93" spans="1:17">
      <c r="A93" t="s">
        <v>474</v>
      </c>
      <c r="B93" t="s">
        <v>475</v>
      </c>
      <c r="C93" t="s">
        <v>373</v>
      </c>
      <c r="D93" t="s">
        <v>485</v>
      </c>
      <c r="E93" t="s">
        <v>1736</v>
      </c>
      <c r="F93">
        <v>6</v>
      </c>
      <c r="G93">
        <v>830.04</v>
      </c>
      <c r="H93">
        <v>0</v>
      </c>
      <c r="J93">
        <v>0</v>
      </c>
      <c r="K93" t="s">
        <v>376</v>
      </c>
      <c r="M93" t="s">
        <v>376</v>
      </c>
      <c r="P93" t="s">
        <v>1737</v>
      </c>
      <c r="Q93" t="s">
        <v>377</v>
      </c>
    </row>
    <row r="95" spans="1:17">
      <c r="A95" t="s">
        <v>474</v>
      </c>
      <c r="B95" t="s">
        <v>475</v>
      </c>
      <c r="C95" t="s">
        <v>373</v>
      </c>
      <c r="D95" t="s">
        <v>488</v>
      </c>
      <c r="E95" t="s">
        <v>1738</v>
      </c>
      <c r="F95">
        <v>8</v>
      </c>
      <c r="G95">
        <v>1391.17</v>
      </c>
      <c r="H95">
        <v>0</v>
      </c>
      <c r="J95">
        <v>0</v>
      </c>
      <c r="K95" t="s">
        <v>376</v>
      </c>
      <c r="M95" t="s">
        <v>376</v>
      </c>
      <c r="P95" t="s">
        <v>1739</v>
      </c>
      <c r="Q95" t="s">
        <v>377</v>
      </c>
    </row>
    <row r="97" spans="1:17">
      <c r="A97" t="s">
        <v>385</v>
      </c>
      <c r="B97" t="s">
        <v>386</v>
      </c>
      <c r="C97" t="s">
        <v>387</v>
      </c>
      <c r="D97" t="s">
        <v>388</v>
      </c>
      <c r="E97" t="s">
        <v>389</v>
      </c>
      <c r="F97" t="s">
        <v>385</v>
      </c>
      <c r="G97" t="s">
        <v>390</v>
      </c>
      <c r="H97" t="s">
        <v>391</v>
      </c>
      <c r="I97" t="s">
        <v>392</v>
      </c>
      <c r="J97" t="s">
        <v>393</v>
      </c>
      <c r="K97" t="s">
        <v>394</v>
      </c>
      <c r="L97" t="s">
        <v>392</v>
      </c>
      <c r="M97" t="s">
        <v>386</v>
      </c>
      <c r="N97" t="s">
        <v>395</v>
      </c>
      <c r="O97" t="s">
        <v>395</v>
      </c>
      <c r="P97" t="s">
        <v>394</v>
      </c>
      <c r="Q97" t="s">
        <v>396</v>
      </c>
    </row>
    <row r="98" spans="1:17">
      <c r="A98" t="s">
        <v>474</v>
      </c>
      <c r="B98" t="s">
        <v>475</v>
      </c>
      <c r="E98" t="s">
        <v>1740</v>
      </c>
      <c r="F98">
        <v>32</v>
      </c>
      <c r="G98">
        <v>3699.01</v>
      </c>
      <c r="H98">
        <v>0</v>
      </c>
      <c r="J98">
        <v>0</v>
      </c>
      <c r="K98" t="s">
        <v>1732</v>
      </c>
      <c r="M98" t="s">
        <v>376</v>
      </c>
      <c r="P98" t="s">
        <v>1741</v>
      </c>
    </row>
    <row r="100" spans="1:17">
      <c r="A100" t="s">
        <v>385</v>
      </c>
      <c r="B100" t="s">
        <v>386</v>
      </c>
      <c r="C100" t="s">
        <v>387</v>
      </c>
      <c r="D100" t="s">
        <v>388</v>
      </c>
      <c r="E100" t="s">
        <v>389</v>
      </c>
      <c r="F100" t="s">
        <v>385</v>
      </c>
      <c r="G100" t="s">
        <v>390</v>
      </c>
      <c r="H100" t="s">
        <v>391</v>
      </c>
      <c r="I100" t="s">
        <v>392</v>
      </c>
      <c r="J100" t="s">
        <v>393</v>
      </c>
      <c r="K100" t="s">
        <v>394</v>
      </c>
      <c r="L100" t="s">
        <v>392</v>
      </c>
      <c r="M100" t="s">
        <v>386</v>
      </c>
      <c r="N100" t="s">
        <v>395</v>
      </c>
      <c r="O100" t="s">
        <v>395</v>
      </c>
      <c r="P100" t="s">
        <v>394</v>
      </c>
      <c r="Q100" t="s">
        <v>396</v>
      </c>
    </row>
    <row r="101" spans="1:17">
      <c r="A101" t="s">
        <v>493</v>
      </c>
      <c r="B101" t="s">
        <v>494</v>
      </c>
      <c r="C101" t="s">
        <v>373</v>
      </c>
      <c r="D101" t="s">
        <v>495</v>
      </c>
      <c r="E101" t="s">
        <v>1742</v>
      </c>
      <c r="F101">
        <v>18</v>
      </c>
      <c r="G101">
        <v>1873.44</v>
      </c>
      <c r="H101">
        <v>0</v>
      </c>
      <c r="J101">
        <v>0</v>
      </c>
      <c r="K101" t="s">
        <v>376</v>
      </c>
      <c r="M101" t="s">
        <v>376</v>
      </c>
      <c r="P101" t="s">
        <v>1743</v>
      </c>
      <c r="Q101" t="s">
        <v>377</v>
      </c>
    </row>
    <row r="103" spans="1:17">
      <c r="A103" t="s">
        <v>493</v>
      </c>
      <c r="B103" t="s">
        <v>494</v>
      </c>
      <c r="C103" t="s">
        <v>373</v>
      </c>
      <c r="D103" t="s">
        <v>498</v>
      </c>
      <c r="E103" t="s">
        <v>1744</v>
      </c>
      <c r="F103">
        <v>6</v>
      </c>
      <c r="G103">
        <v>595.55999999999995</v>
      </c>
      <c r="H103">
        <v>0</v>
      </c>
      <c r="J103">
        <v>0</v>
      </c>
      <c r="K103" t="s">
        <v>376</v>
      </c>
      <c r="M103" t="s">
        <v>376</v>
      </c>
      <c r="P103" t="s">
        <v>1745</v>
      </c>
      <c r="Q103">
        <v>0</v>
      </c>
    </row>
    <row r="105" spans="1:17">
      <c r="A105" t="s">
        <v>493</v>
      </c>
      <c r="B105" t="s">
        <v>494</v>
      </c>
      <c r="C105" t="s">
        <v>373</v>
      </c>
      <c r="D105" t="s">
        <v>500</v>
      </c>
      <c r="E105" t="s">
        <v>376</v>
      </c>
      <c r="F105">
        <v>0</v>
      </c>
      <c r="G105">
        <v>0</v>
      </c>
      <c r="H105">
        <v>0</v>
      </c>
      <c r="J105">
        <v>0</v>
      </c>
      <c r="K105" t="s">
        <v>514</v>
      </c>
      <c r="M105" t="s">
        <v>502</v>
      </c>
      <c r="P105" t="s">
        <v>1746</v>
      </c>
      <c r="Q105" t="s">
        <v>377</v>
      </c>
    </row>
    <row r="107" spans="1:17">
      <c r="A107" t="s">
        <v>493</v>
      </c>
      <c r="B107" t="s">
        <v>494</v>
      </c>
      <c r="C107" t="s">
        <v>373</v>
      </c>
      <c r="D107" t="s">
        <v>504</v>
      </c>
      <c r="E107" t="s">
        <v>1747</v>
      </c>
      <c r="F107">
        <v>4.5</v>
      </c>
      <c r="G107">
        <v>741.6</v>
      </c>
      <c r="H107">
        <v>0</v>
      </c>
      <c r="J107">
        <v>0</v>
      </c>
      <c r="K107" t="s">
        <v>376</v>
      </c>
      <c r="M107" t="s">
        <v>1748</v>
      </c>
      <c r="P107" t="s">
        <v>1749</v>
      </c>
      <c r="Q107" t="s">
        <v>377</v>
      </c>
    </row>
    <row r="109" spans="1:17">
      <c r="A109" t="s">
        <v>493</v>
      </c>
      <c r="B109" t="s">
        <v>494</v>
      </c>
      <c r="C109" t="s">
        <v>373</v>
      </c>
      <c r="D109" t="s">
        <v>508</v>
      </c>
      <c r="E109" t="s">
        <v>509</v>
      </c>
      <c r="F109">
        <v>0</v>
      </c>
      <c r="G109">
        <v>0</v>
      </c>
      <c r="H109">
        <v>0</v>
      </c>
      <c r="J109">
        <v>0</v>
      </c>
      <c r="K109" t="s">
        <v>534</v>
      </c>
      <c r="M109" t="s">
        <v>510</v>
      </c>
      <c r="P109" t="s">
        <v>1750</v>
      </c>
      <c r="Q109" t="s">
        <v>377</v>
      </c>
    </row>
    <row r="111" spans="1:17">
      <c r="A111" t="s">
        <v>493</v>
      </c>
      <c r="B111" t="s">
        <v>494</v>
      </c>
      <c r="C111" t="s">
        <v>373</v>
      </c>
      <c r="D111" t="s">
        <v>512</v>
      </c>
      <c r="E111" t="s">
        <v>1751</v>
      </c>
      <c r="F111">
        <v>11</v>
      </c>
      <c r="G111">
        <v>1331.88</v>
      </c>
      <c r="H111">
        <v>0</v>
      </c>
      <c r="J111">
        <v>0</v>
      </c>
      <c r="K111" t="s">
        <v>1752</v>
      </c>
      <c r="M111" t="s">
        <v>502</v>
      </c>
      <c r="P111" t="s">
        <v>1753</v>
      </c>
      <c r="Q111" t="s">
        <v>377</v>
      </c>
    </row>
    <row r="113" spans="1:17">
      <c r="A113" t="s">
        <v>493</v>
      </c>
      <c r="B113" t="s">
        <v>494</v>
      </c>
      <c r="C113" t="s">
        <v>373</v>
      </c>
      <c r="D113" t="s">
        <v>518</v>
      </c>
      <c r="E113" t="s">
        <v>1754</v>
      </c>
      <c r="F113">
        <v>0</v>
      </c>
      <c r="G113">
        <v>0</v>
      </c>
      <c r="H113">
        <v>0</v>
      </c>
      <c r="J113">
        <v>0</v>
      </c>
      <c r="K113" t="s">
        <v>1755</v>
      </c>
      <c r="M113" t="s">
        <v>521</v>
      </c>
      <c r="P113" t="s">
        <v>1756</v>
      </c>
      <c r="Q113" t="s">
        <v>377</v>
      </c>
    </row>
    <row r="115" spans="1:17">
      <c r="A115" t="s">
        <v>493</v>
      </c>
      <c r="B115" t="s">
        <v>494</v>
      </c>
      <c r="C115" t="s">
        <v>373</v>
      </c>
      <c r="D115" t="s">
        <v>523</v>
      </c>
      <c r="E115" t="s">
        <v>1757</v>
      </c>
      <c r="F115">
        <v>13</v>
      </c>
      <c r="G115">
        <v>1290.3800000000001</v>
      </c>
      <c r="H115">
        <v>0</v>
      </c>
      <c r="J115">
        <v>0</v>
      </c>
      <c r="K115" t="s">
        <v>376</v>
      </c>
      <c r="M115" t="s">
        <v>376</v>
      </c>
      <c r="P115" t="s">
        <v>1758</v>
      </c>
      <c r="Q115" t="s">
        <v>377</v>
      </c>
    </row>
    <row r="117" spans="1:17">
      <c r="A117" t="s">
        <v>493</v>
      </c>
      <c r="B117" t="s">
        <v>494</v>
      </c>
      <c r="C117" t="s">
        <v>373</v>
      </c>
      <c r="D117" t="s">
        <v>526</v>
      </c>
      <c r="E117" t="s">
        <v>436</v>
      </c>
      <c r="F117">
        <v>6</v>
      </c>
      <c r="G117">
        <v>595.55999999999995</v>
      </c>
      <c r="H117">
        <v>0</v>
      </c>
      <c r="J117">
        <v>0</v>
      </c>
      <c r="K117" t="s">
        <v>376</v>
      </c>
      <c r="M117" t="s">
        <v>376</v>
      </c>
      <c r="P117" t="s">
        <v>499</v>
      </c>
      <c r="Q117" t="s">
        <v>377</v>
      </c>
    </row>
    <row r="119" spans="1:17">
      <c r="A119" t="s">
        <v>493</v>
      </c>
      <c r="B119" t="s">
        <v>494</v>
      </c>
      <c r="C119" t="s">
        <v>373</v>
      </c>
      <c r="D119" t="s">
        <v>529</v>
      </c>
      <c r="E119" t="s">
        <v>1759</v>
      </c>
      <c r="F119">
        <v>12</v>
      </c>
      <c r="G119">
        <v>1373.28</v>
      </c>
      <c r="H119">
        <v>0</v>
      </c>
      <c r="J119">
        <v>0</v>
      </c>
      <c r="K119" t="s">
        <v>376</v>
      </c>
      <c r="M119" t="s">
        <v>376</v>
      </c>
      <c r="P119" t="s">
        <v>1760</v>
      </c>
      <c r="Q119" t="s">
        <v>377</v>
      </c>
    </row>
    <row r="121" spans="1:17">
      <c r="A121" t="s">
        <v>493</v>
      </c>
      <c r="B121" t="s">
        <v>494</v>
      </c>
      <c r="C121" t="s">
        <v>373</v>
      </c>
      <c r="D121" t="s">
        <v>533</v>
      </c>
      <c r="E121" t="s">
        <v>376</v>
      </c>
      <c r="F121">
        <v>0</v>
      </c>
      <c r="G121">
        <v>0</v>
      </c>
      <c r="H121">
        <v>0</v>
      </c>
      <c r="J121">
        <v>0</v>
      </c>
      <c r="K121" t="s">
        <v>534</v>
      </c>
      <c r="M121" t="s">
        <v>510</v>
      </c>
      <c r="P121" t="s">
        <v>1761</v>
      </c>
      <c r="Q121" t="s">
        <v>377</v>
      </c>
    </row>
    <row r="123" spans="1:17">
      <c r="A123" t="s">
        <v>493</v>
      </c>
      <c r="B123" t="s">
        <v>494</v>
      </c>
      <c r="C123" t="s">
        <v>373</v>
      </c>
      <c r="D123" t="s">
        <v>1762</v>
      </c>
      <c r="E123" t="s">
        <v>1763</v>
      </c>
      <c r="F123">
        <v>4</v>
      </c>
      <c r="G123">
        <v>701.44</v>
      </c>
      <c r="H123">
        <v>0</v>
      </c>
      <c r="J123">
        <v>0</v>
      </c>
      <c r="K123" t="s">
        <v>537</v>
      </c>
      <c r="M123" t="s">
        <v>1764</v>
      </c>
      <c r="P123" t="s">
        <v>1765</v>
      </c>
      <c r="Q123" t="s">
        <v>377</v>
      </c>
    </row>
    <row r="125" spans="1:17">
      <c r="A125" t="s">
        <v>493</v>
      </c>
      <c r="B125" t="s">
        <v>494</v>
      </c>
      <c r="C125" t="s">
        <v>373</v>
      </c>
      <c r="D125" t="s">
        <v>536</v>
      </c>
      <c r="E125" t="s">
        <v>1766</v>
      </c>
      <c r="F125">
        <v>2.5</v>
      </c>
      <c r="G125">
        <v>711.27</v>
      </c>
      <c r="H125">
        <v>0</v>
      </c>
      <c r="J125">
        <v>0</v>
      </c>
      <c r="K125" t="s">
        <v>694</v>
      </c>
      <c r="M125" t="s">
        <v>1764</v>
      </c>
      <c r="P125" t="s">
        <v>1767</v>
      </c>
      <c r="Q125" t="s">
        <v>377</v>
      </c>
    </row>
    <row r="127" spans="1:17">
      <c r="A127" t="s">
        <v>493</v>
      </c>
      <c r="B127" t="s">
        <v>494</v>
      </c>
      <c r="C127" t="s">
        <v>373</v>
      </c>
      <c r="D127" t="s">
        <v>538</v>
      </c>
      <c r="E127" t="s">
        <v>1768</v>
      </c>
      <c r="F127">
        <v>12</v>
      </c>
      <c r="G127">
        <v>1163.04</v>
      </c>
      <c r="H127">
        <v>0</v>
      </c>
      <c r="J127">
        <v>0</v>
      </c>
      <c r="K127" t="s">
        <v>376</v>
      </c>
      <c r="M127" t="s">
        <v>376</v>
      </c>
      <c r="P127" t="s">
        <v>1769</v>
      </c>
      <c r="Q127" t="s">
        <v>377</v>
      </c>
    </row>
    <row r="129" spans="1:17">
      <c r="A129" t="s">
        <v>493</v>
      </c>
      <c r="B129" t="s">
        <v>494</v>
      </c>
      <c r="C129" t="s">
        <v>751</v>
      </c>
      <c r="D129" t="s">
        <v>1770</v>
      </c>
      <c r="E129" t="s">
        <v>549</v>
      </c>
      <c r="F129">
        <v>15.5</v>
      </c>
      <c r="G129">
        <v>1272.55</v>
      </c>
      <c r="H129">
        <v>0</v>
      </c>
      <c r="J129">
        <v>0</v>
      </c>
      <c r="K129" t="s">
        <v>376</v>
      </c>
      <c r="M129" t="s">
        <v>376</v>
      </c>
      <c r="P129" t="s">
        <v>1771</v>
      </c>
      <c r="Q129" t="s">
        <v>377</v>
      </c>
    </row>
    <row r="131" spans="1:17">
      <c r="A131" t="s">
        <v>493</v>
      </c>
      <c r="B131" t="s">
        <v>494</v>
      </c>
      <c r="C131" t="s">
        <v>373</v>
      </c>
      <c r="D131" t="s">
        <v>542</v>
      </c>
      <c r="E131" t="s">
        <v>1772</v>
      </c>
      <c r="F131">
        <v>0</v>
      </c>
      <c r="G131">
        <v>0</v>
      </c>
      <c r="H131">
        <v>0</v>
      </c>
      <c r="J131">
        <v>0</v>
      </c>
      <c r="K131" t="s">
        <v>376</v>
      </c>
      <c r="M131" t="s">
        <v>376</v>
      </c>
      <c r="P131" t="s">
        <v>1772</v>
      </c>
      <c r="Q131" t="s">
        <v>377</v>
      </c>
    </row>
    <row r="134" spans="1:17">
      <c r="A134" t="s">
        <v>332</v>
      </c>
      <c r="B134" t="s">
        <v>333</v>
      </c>
      <c r="D134" t="s">
        <v>334</v>
      </c>
      <c r="E134" t="s">
        <v>335</v>
      </c>
      <c r="G134" t="s">
        <v>336</v>
      </c>
      <c r="H134" t="s">
        <v>1681</v>
      </c>
      <c r="I134" t="s">
        <v>338</v>
      </c>
      <c r="J134" s="13">
        <v>43245</v>
      </c>
      <c r="K134" t="s">
        <v>541</v>
      </c>
    </row>
    <row r="135" spans="1:17">
      <c r="G135" t="s">
        <v>340</v>
      </c>
      <c r="H135" t="s">
        <v>341</v>
      </c>
      <c r="K135" t="s">
        <v>342</v>
      </c>
      <c r="L135" t="s">
        <v>343</v>
      </c>
      <c r="P135" t="s">
        <v>344</v>
      </c>
    </row>
    <row r="136" spans="1:17">
      <c r="E136" t="s">
        <v>345</v>
      </c>
      <c r="F136" t="s">
        <v>346</v>
      </c>
      <c r="G136" t="s">
        <v>347</v>
      </c>
      <c r="H136" t="s">
        <v>348</v>
      </c>
      <c r="I136" t="s">
        <v>349</v>
      </c>
      <c r="J136" t="s">
        <v>350</v>
      </c>
      <c r="K136" t="s">
        <v>351</v>
      </c>
      <c r="L136" t="s">
        <v>349</v>
      </c>
      <c r="M136" t="s">
        <v>351</v>
      </c>
      <c r="N136" t="s">
        <v>352</v>
      </c>
      <c r="O136" t="s">
        <v>353</v>
      </c>
      <c r="P136" t="s">
        <v>354</v>
      </c>
    </row>
    <row r="137" spans="1:17">
      <c r="E137" t="s">
        <v>355</v>
      </c>
      <c r="F137" t="s">
        <v>356</v>
      </c>
      <c r="G137" t="s">
        <v>357</v>
      </c>
      <c r="H137" t="s">
        <v>358</v>
      </c>
      <c r="J137" t="s">
        <v>359</v>
      </c>
      <c r="K137" t="s">
        <v>360</v>
      </c>
      <c r="M137" t="s">
        <v>361</v>
      </c>
      <c r="N137" t="s">
        <v>362</v>
      </c>
      <c r="O137" t="s">
        <v>362</v>
      </c>
      <c r="P137" t="s">
        <v>363</v>
      </c>
      <c r="Q137" t="s">
        <v>364</v>
      </c>
    </row>
    <row r="138" spans="1:17">
      <c r="A138" t="s">
        <v>365</v>
      </c>
      <c r="C138" t="s">
        <v>366</v>
      </c>
      <c r="D138" t="s">
        <v>367</v>
      </c>
      <c r="E138" t="s">
        <v>368</v>
      </c>
      <c r="F138" t="s">
        <v>369</v>
      </c>
      <c r="G138" t="s">
        <v>370</v>
      </c>
      <c r="H138" t="s">
        <v>368</v>
      </c>
      <c r="J138" t="s">
        <v>368</v>
      </c>
      <c r="K138" t="s">
        <v>368</v>
      </c>
      <c r="M138" t="s">
        <v>368</v>
      </c>
    </row>
    <row r="140" spans="1:17">
      <c r="A140" t="s">
        <v>493</v>
      </c>
      <c r="B140" t="s">
        <v>494</v>
      </c>
      <c r="C140" t="s">
        <v>373</v>
      </c>
      <c r="D140" t="s">
        <v>545</v>
      </c>
      <c r="E140" t="s">
        <v>775</v>
      </c>
      <c r="F140">
        <v>6</v>
      </c>
      <c r="G140">
        <v>492.6</v>
      </c>
      <c r="H140">
        <v>0</v>
      </c>
      <c r="J140">
        <v>0</v>
      </c>
      <c r="K140" t="s">
        <v>376</v>
      </c>
      <c r="M140" t="s">
        <v>376</v>
      </c>
      <c r="P140" t="s">
        <v>1773</v>
      </c>
    </row>
    <row r="142" spans="1:17">
      <c r="A142" t="s">
        <v>493</v>
      </c>
      <c r="B142" t="s">
        <v>494</v>
      </c>
      <c r="C142" t="s">
        <v>373</v>
      </c>
      <c r="D142" t="s">
        <v>548</v>
      </c>
      <c r="E142" t="s">
        <v>376</v>
      </c>
      <c r="F142">
        <v>6</v>
      </c>
      <c r="G142">
        <v>492.6</v>
      </c>
      <c r="H142">
        <v>0</v>
      </c>
      <c r="J142">
        <v>0</v>
      </c>
      <c r="K142" t="s">
        <v>376</v>
      </c>
      <c r="M142" t="s">
        <v>376</v>
      </c>
      <c r="P142" t="s">
        <v>1774</v>
      </c>
    </row>
    <row r="144" spans="1:17">
      <c r="A144" t="s">
        <v>385</v>
      </c>
      <c r="B144" t="s">
        <v>386</v>
      </c>
      <c r="C144" t="s">
        <v>387</v>
      </c>
      <c r="D144" t="s">
        <v>388</v>
      </c>
      <c r="E144" t="s">
        <v>389</v>
      </c>
      <c r="F144" t="s">
        <v>385</v>
      </c>
      <c r="G144" t="s">
        <v>390</v>
      </c>
      <c r="H144" t="s">
        <v>391</v>
      </c>
      <c r="I144" t="s">
        <v>392</v>
      </c>
      <c r="J144" t="s">
        <v>393</v>
      </c>
      <c r="K144" t="s">
        <v>394</v>
      </c>
      <c r="L144" t="s">
        <v>392</v>
      </c>
      <c r="M144" t="s">
        <v>386</v>
      </c>
      <c r="N144" t="s">
        <v>395</v>
      </c>
      <c r="O144" t="s">
        <v>395</v>
      </c>
      <c r="P144" t="s">
        <v>394</v>
      </c>
      <c r="Q144" t="s">
        <v>396</v>
      </c>
    </row>
    <row r="145" spans="1:17">
      <c r="A145" t="s">
        <v>493</v>
      </c>
      <c r="B145" t="s">
        <v>494</v>
      </c>
      <c r="E145" t="s">
        <v>1775</v>
      </c>
      <c r="F145">
        <v>116.5</v>
      </c>
      <c r="G145">
        <v>12635.2</v>
      </c>
      <c r="H145">
        <v>0</v>
      </c>
      <c r="J145">
        <v>0</v>
      </c>
      <c r="K145" t="s">
        <v>1776</v>
      </c>
      <c r="M145" t="s">
        <v>1777</v>
      </c>
      <c r="P145" t="s">
        <v>1778</v>
      </c>
    </row>
    <row r="147" spans="1:17">
      <c r="A147" t="s">
        <v>385</v>
      </c>
      <c r="B147" t="s">
        <v>386</v>
      </c>
      <c r="C147" t="s">
        <v>387</v>
      </c>
      <c r="D147" t="s">
        <v>388</v>
      </c>
      <c r="E147" t="s">
        <v>389</v>
      </c>
      <c r="F147" t="s">
        <v>385</v>
      </c>
      <c r="G147" t="s">
        <v>390</v>
      </c>
      <c r="H147" t="s">
        <v>391</v>
      </c>
      <c r="I147" t="s">
        <v>392</v>
      </c>
      <c r="J147" t="s">
        <v>393</v>
      </c>
      <c r="K147" t="s">
        <v>394</v>
      </c>
      <c r="L147" t="s">
        <v>392</v>
      </c>
      <c r="M147" t="s">
        <v>386</v>
      </c>
      <c r="N147" t="s">
        <v>395</v>
      </c>
      <c r="O147" t="s">
        <v>395</v>
      </c>
      <c r="P147" t="s">
        <v>394</v>
      </c>
      <c r="Q147" t="s">
        <v>396</v>
      </c>
    </row>
    <row r="148" spans="1:17">
      <c r="A148" t="s">
        <v>474</v>
      </c>
      <c r="B148" t="s">
        <v>555</v>
      </c>
      <c r="C148" t="s">
        <v>373</v>
      </c>
      <c r="D148" t="s">
        <v>556</v>
      </c>
      <c r="E148" t="s">
        <v>376</v>
      </c>
      <c r="F148">
        <v>0</v>
      </c>
      <c r="G148">
        <v>0</v>
      </c>
      <c r="H148">
        <v>0</v>
      </c>
      <c r="J148">
        <v>0</v>
      </c>
      <c r="K148" t="s">
        <v>1779</v>
      </c>
      <c r="M148" t="s">
        <v>1780</v>
      </c>
      <c r="P148" t="s">
        <v>1781</v>
      </c>
      <c r="Q148" t="s">
        <v>377</v>
      </c>
    </row>
    <row r="150" spans="1:17">
      <c r="A150" t="s">
        <v>474</v>
      </c>
      <c r="B150" t="s">
        <v>555</v>
      </c>
      <c r="C150" t="s">
        <v>373</v>
      </c>
      <c r="D150" t="s">
        <v>558</v>
      </c>
      <c r="E150" t="s">
        <v>1782</v>
      </c>
      <c r="F150">
        <v>18</v>
      </c>
      <c r="G150">
        <v>1786.68</v>
      </c>
      <c r="H150">
        <v>0</v>
      </c>
      <c r="J150">
        <v>0</v>
      </c>
      <c r="K150" t="s">
        <v>376</v>
      </c>
      <c r="M150" t="s">
        <v>376</v>
      </c>
      <c r="P150" t="s">
        <v>1783</v>
      </c>
      <c r="Q150" t="s">
        <v>377</v>
      </c>
    </row>
    <row r="152" spans="1:17">
      <c r="A152" t="s">
        <v>474</v>
      </c>
      <c r="B152" t="s">
        <v>555</v>
      </c>
      <c r="C152" t="s">
        <v>373</v>
      </c>
      <c r="D152" t="s">
        <v>562</v>
      </c>
      <c r="E152" t="s">
        <v>1784</v>
      </c>
      <c r="F152">
        <v>7</v>
      </c>
      <c r="G152">
        <v>694.82</v>
      </c>
      <c r="H152">
        <v>0</v>
      </c>
      <c r="J152">
        <v>0</v>
      </c>
      <c r="K152" t="s">
        <v>376</v>
      </c>
      <c r="M152" t="s">
        <v>376</v>
      </c>
      <c r="P152" t="s">
        <v>1785</v>
      </c>
      <c r="Q152" t="s">
        <v>377</v>
      </c>
    </row>
    <row r="154" spans="1:17">
      <c r="A154" t="s">
        <v>474</v>
      </c>
      <c r="B154" t="s">
        <v>555</v>
      </c>
      <c r="C154" t="s">
        <v>373</v>
      </c>
      <c r="D154" t="s">
        <v>565</v>
      </c>
      <c r="E154" t="s">
        <v>1786</v>
      </c>
      <c r="F154">
        <v>17</v>
      </c>
      <c r="G154">
        <v>3604</v>
      </c>
      <c r="H154">
        <v>0</v>
      </c>
      <c r="J154">
        <v>0</v>
      </c>
      <c r="K154" t="s">
        <v>376</v>
      </c>
      <c r="M154" t="s">
        <v>376</v>
      </c>
      <c r="P154" t="s">
        <v>1787</v>
      </c>
      <c r="Q154" t="s">
        <v>377</v>
      </c>
    </row>
    <row r="156" spans="1:17">
      <c r="A156" t="s">
        <v>474</v>
      </c>
      <c r="B156" t="s">
        <v>555</v>
      </c>
      <c r="C156" t="s">
        <v>373</v>
      </c>
      <c r="D156" t="s">
        <v>568</v>
      </c>
      <c r="E156" t="s">
        <v>1788</v>
      </c>
      <c r="F156">
        <v>16</v>
      </c>
      <c r="G156">
        <v>1313.6</v>
      </c>
      <c r="H156">
        <v>0</v>
      </c>
      <c r="J156">
        <v>0</v>
      </c>
      <c r="K156" t="s">
        <v>376</v>
      </c>
      <c r="M156" t="s">
        <v>376</v>
      </c>
      <c r="P156" t="s">
        <v>1789</v>
      </c>
    </row>
    <row r="158" spans="1:17">
      <c r="A158" t="s">
        <v>385</v>
      </c>
      <c r="B158" t="s">
        <v>386</v>
      </c>
      <c r="C158" t="s">
        <v>387</v>
      </c>
      <c r="D158" t="s">
        <v>388</v>
      </c>
      <c r="E158" t="s">
        <v>389</v>
      </c>
      <c r="F158" t="s">
        <v>385</v>
      </c>
      <c r="G158" t="s">
        <v>390</v>
      </c>
      <c r="H158" t="s">
        <v>391</v>
      </c>
      <c r="I158" t="s">
        <v>392</v>
      </c>
      <c r="J158" t="s">
        <v>393</v>
      </c>
      <c r="K158" t="s">
        <v>394</v>
      </c>
      <c r="L158" t="s">
        <v>392</v>
      </c>
      <c r="M158" t="s">
        <v>386</v>
      </c>
      <c r="N158" t="s">
        <v>395</v>
      </c>
      <c r="O158" t="s">
        <v>395</v>
      </c>
      <c r="P158" t="s">
        <v>394</v>
      </c>
      <c r="Q158" t="s">
        <v>396</v>
      </c>
    </row>
    <row r="159" spans="1:17">
      <c r="A159" t="s">
        <v>474</v>
      </c>
      <c r="B159" t="s">
        <v>555</v>
      </c>
      <c r="E159" t="s">
        <v>1790</v>
      </c>
      <c r="F159">
        <v>58</v>
      </c>
      <c r="G159">
        <v>7399.1</v>
      </c>
      <c r="H159">
        <v>0</v>
      </c>
      <c r="J159">
        <v>0</v>
      </c>
      <c r="K159" t="s">
        <v>1779</v>
      </c>
      <c r="M159" t="s">
        <v>1780</v>
      </c>
      <c r="P159" t="s">
        <v>1791</v>
      </c>
    </row>
    <row r="161" spans="1:17">
      <c r="A161" t="s">
        <v>385</v>
      </c>
      <c r="B161" t="s">
        <v>386</v>
      </c>
      <c r="C161" t="s">
        <v>387</v>
      </c>
      <c r="D161" t="s">
        <v>388</v>
      </c>
      <c r="E161" t="s">
        <v>389</v>
      </c>
      <c r="F161" t="s">
        <v>385</v>
      </c>
      <c r="G161" t="s">
        <v>390</v>
      </c>
      <c r="H161" t="s">
        <v>391</v>
      </c>
      <c r="I161" t="s">
        <v>392</v>
      </c>
      <c r="J161" t="s">
        <v>393</v>
      </c>
      <c r="K161" t="s">
        <v>394</v>
      </c>
      <c r="L161" t="s">
        <v>392</v>
      </c>
      <c r="M161" t="s">
        <v>386</v>
      </c>
      <c r="N161" t="s">
        <v>395</v>
      </c>
      <c r="O161" t="s">
        <v>395</v>
      </c>
      <c r="P161" t="s">
        <v>394</v>
      </c>
      <c r="Q161" t="s">
        <v>396</v>
      </c>
    </row>
    <row r="162" spans="1:17">
      <c r="A162" t="s">
        <v>574</v>
      </c>
      <c r="B162" t="s">
        <v>575</v>
      </c>
      <c r="C162" t="s">
        <v>373</v>
      </c>
      <c r="D162" t="s">
        <v>1792</v>
      </c>
      <c r="E162" t="s">
        <v>1793</v>
      </c>
      <c r="F162">
        <v>8</v>
      </c>
      <c r="G162">
        <v>912.96</v>
      </c>
      <c r="H162">
        <v>0</v>
      </c>
      <c r="J162">
        <v>0</v>
      </c>
      <c r="K162" t="s">
        <v>376</v>
      </c>
      <c r="M162" t="s">
        <v>376</v>
      </c>
      <c r="P162" t="s">
        <v>1794</v>
      </c>
      <c r="Q162">
        <v>0</v>
      </c>
    </row>
    <row r="164" spans="1:17">
      <c r="A164" t="s">
        <v>574</v>
      </c>
      <c r="B164" t="s">
        <v>575</v>
      </c>
      <c r="C164" t="s">
        <v>373</v>
      </c>
      <c r="D164" t="s">
        <v>579</v>
      </c>
      <c r="E164" t="s">
        <v>1795</v>
      </c>
      <c r="F164">
        <v>0</v>
      </c>
      <c r="G164">
        <v>0</v>
      </c>
      <c r="H164">
        <v>0</v>
      </c>
      <c r="J164">
        <v>0</v>
      </c>
      <c r="K164" t="s">
        <v>376</v>
      </c>
      <c r="M164" t="s">
        <v>376</v>
      </c>
      <c r="P164" t="s">
        <v>1795</v>
      </c>
      <c r="Q164">
        <v>0</v>
      </c>
    </row>
    <row r="166" spans="1:17">
      <c r="A166" t="s">
        <v>574</v>
      </c>
      <c r="B166" t="s">
        <v>575</v>
      </c>
      <c r="C166" t="s">
        <v>373</v>
      </c>
      <c r="D166" t="s">
        <v>1796</v>
      </c>
      <c r="E166" t="s">
        <v>1797</v>
      </c>
      <c r="F166">
        <v>8</v>
      </c>
      <c r="G166">
        <v>794.08</v>
      </c>
      <c r="H166">
        <v>0</v>
      </c>
      <c r="J166">
        <v>0</v>
      </c>
      <c r="K166" t="s">
        <v>376</v>
      </c>
      <c r="M166" t="s">
        <v>376</v>
      </c>
      <c r="P166" t="s">
        <v>1798</v>
      </c>
    </row>
    <row r="168" spans="1:17">
      <c r="A168" t="s">
        <v>574</v>
      </c>
      <c r="B168" t="s">
        <v>575</v>
      </c>
      <c r="C168" t="s">
        <v>373</v>
      </c>
      <c r="D168" t="s">
        <v>1799</v>
      </c>
      <c r="E168" t="s">
        <v>1800</v>
      </c>
      <c r="F168">
        <v>8</v>
      </c>
      <c r="G168">
        <v>794.08</v>
      </c>
      <c r="H168">
        <v>0</v>
      </c>
      <c r="J168">
        <v>0</v>
      </c>
      <c r="K168" t="s">
        <v>376</v>
      </c>
      <c r="M168" t="s">
        <v>376</v>
      </c>
      <c r="P168" t="s">
        <v>1801</v>
      </c>
    </row>
    <row r="170" spans="1:17">
      <c r="A170" t="s">
        <v>574</v>
      </c>
      <c r="B170" t="s">
        <v>575</v>
      </c>
      <c r="C170" t="s">
        <v>373</v>
      </c>
      <c r="D170" t="s">
        <v>1802</v>
      </c>
      <c r="E170" t="s">
        <v>1803</v>
      </c>
      <c r="F170">
        <v>8</v>
      </c>
      <c r="G170">
        <v>672.64</v>
      </c>
      <c r="H170">
        <v>0</v>
      </c>
      <c r="J170">
        <v>0</v>
      </c>
      <c r="K170" t="s">
        <v>376</v>
      </c>
      <c r="M170" t="s">
        <v>376</v>
      </c>
      <c r="P170" t="s">
        <v>1804</v>
      </c>
    </row>
    <row r="172" spans="1:17">
      <c r="A172" t="s">
        <v>574</v>
      </c>
      <c r="B172" t="s">
        <v>575</v>
      </c>
      <c r="C172" t="s">
        <v>373</v>
      </c>
      <c r="D172" t="s">
        <v>1805</v>
      </c>
      <c r="E172" t="s">
        <v>1803</v>
      </c>
      <c r="F172">
        <v>8</v>
      </c>
      <c r="G172">
        <v>672.64</v>
      </c>
      <c r="H172">
        <v>0</v>
      </c>
      <c r="J172">
        <v>0</v>
      </c>
      <c r="K172" t="s">
        <v>376</v>
      </c>
      <c r="M172" t="s">
        <v>376</v>
      </c>
      <c r="P172" t="s">
        <v>1804</v>
      </c>
    </row>
    <row r="174" spans="1:17">
      <c r="A174" t="s">
        <v>574</v>
      </c>
      <c r="B174" t="s">
        <v>575</v>
      </c>
      <c r="C174" t="s">
        <v>373</v>
      </c>
      <c r="D174" t="s">
        <v>1806</v>
      </c>
      <c r="E174" t="s">
        <v>1803</v>
      </c>
      <c r="F174">
        <v>8</v>
      </c>
      <c r="G174">
        <v>672.64</v>
      </c>
      <c r="H174">
        <v>0</v>
      </c>
      <c r="J174">
        <v>0</v>
      </c>
      <c r="K174" t="s">
        <v>376</v>
      </c>
      <c r="M174" t="s">
        <v>376</v>
      </c>
      <c r="P174" t="s">
        <v>1804</v>
      </c>
    </row>
    <row r="176" spans="1:17">
      <c r="A176" t="s">
        <v>574</v>
      </c>
      <c r="B176" t="s">
        <v>575</v>
      </c>
      <c r="C176" t="s">
        <v>373</v>
      </c>
      <c r="D176" t="s">
        <v>1807</v>
      </c>
      <c r="E176" t="s">
        <v>1808</v>
      </c>
      <c r="F176">
        <v>8</v>
      </c>
      <c r="G176">
        <v>672.64</v>
      </c>
      <c r="H176">
        <v>0</v>
      </c>
      <c r="J176">
        <v>0</v>
      </c>
      <c r="K176" t="s">
        <v>376</v>
      </c>
      <c r="M176" t="s">
        <v>376</v>
      </c>
      <c r="P176" t="s">
        <v>1809</v>
      </c>
    </row>
    <row r="178" spans="1:17">
      <c r="A178" t="s">
        <v>574</v>
      </c>
      <c r="B178" t="s">
        <v>575</v>
      </c>
      <c r="C178" t="s">
        <v>373</v>
      </c>
      <c r="D178" t="s">
        <v>1810</v>
      </c>
      <c r="E178" t="s">
        <v>1808</v>
      </c>
      <c r="F178">
        <v>8</v>
      </c>
      <c r="G178">
        <v>672.64</v>
      </c>
      <c r="H178">
        <v>0</v>
      </c>
      <c r="J178">
        <v>0</v>
      </c>
      <c r="K178" t="s">
        <v>376</v>
      </c>
      <c r="M178" t="s">
        <v>376</v>
      </c>
      <c r="P178" t="s">
        <v>1809</v>
      </c>
    </row>
    <row r="180" spans="1:17">
      <c r="A180" t="s">
        <v>574</v>
      </c>
      <c r="B180" t="s">
        <v>575</v>
      </c>
      <c r="C180" t="s">
        <v>373</v>
      </c>
      <c r="D180" t="s">
        <v>1811</v>
      </c>
      <c r="E180" t="s">
        <v>1812</v>
      </c>
      <c r="F180">
        <v>8</v>
      </c>
      <c r="G180">
        <v>656.8</v>
      </c>
      <c r="H180">
        <v>0</v>
      </c>
      <c r="J180">
        <v>0</v>
      </c>
      <c r="K180" t="s">
        <v>376</v>
      </c>
      <c r="M180" t="s">
        <v>376</v>
      </c>
      <c r="P180" t="s">
        <v>1813</v>
      </c>
    </row>
    <row r="182" spans="1:17">
      <c r="A182" t="s">
        <v>574</v>
      </c>
      <c r="B182" t="s">
        <v>575</v>
      </c>
      <c r="C182" t="s">
        <v>373</v>
      </c>
      <c r="D182" t="s">
        <v>1814</v>
      </c>
      <c r="E182" t="s">
        <v>1815</v>
      </c>
      <c r="F182">
        <v>8</v>
      </c>
      <c r="G182">
        <v>656.8</v>
      </c>
      <c r="H182">
        <v>0</v>
      </c>
      <c r="J182">
        <v>0</v>
      </c>
      <c r="K182" t="s">
        <v>376</v>
      </c>
      <c r="M182" t="s">
        <v>376</v>
      </c>
      <c r="P182" t="s">
        <v>1816</v>
      </c>
    </row>
    <row r="184" spans="1:17">
      <c r="A184" t="s">
        <v>385</v>
      </c>
      <c r="B184" t="s">
        <v>386</v>
      </c>
      <c r="C184" t="s">
        <v>387</v>
      </c>
      <c r="D184" t="s">
        <v>388</v>
      </c>
      <c r="E184" t="s">
        <v>389</v>
      </c>
      <c r="F184" t="s">
        <v>385</v>
      </c>
      <c r="G184" t="s">
        <v>390</v>
      </c>
      <c r="H184" t="s">
        <v>391</v>
      </c>
      <c r="I184" t="s">
        <v>392</v>
      </c>
      <c r="J184" t="s">
        <v>393</v>
      </c>
      <c r="K184" t="s">
        <v>394</v>
      </c>
      <c r="L184" t="s">
        <v>392</v>
      </c>
      <c r="M184" t="s">
        <v>386</v>
      </c>
      <c r="N184" t="s">
        <v>395</v>
      </c>
      <c r="O184" t="s">
        <v>395</v>
      </c>
      <c r="P184" t="s">
        <v>394</v>
      </c>
      <c r="Q184" t="s">
        <v>396</v>
      </c>
    </row>
    <row r="185" spans="1:17">
      <c r="A185" t="s">
        <v>574</v>
      </c>
      <c r="B185" t="s">
        <v>575</v>
      </c>
      <c r="E185" t="s">
        <v>1817</v>
      </c>
      <c r="F185">
        <v>80</v>
      </c>
      <c r="G185">
        <v>7177.92</v>
      </c>
      <c r="H185">
        <v>0</v>
      </c>
      <c r="J185">
        <v>0</v>
      </c>
      <c r="K185" t="s">
        <v>376</v>
      </c>
      <c r="M185" t="s">
        <v>376</v>
      </c>
      <c r="P185" t="s">
        <v>1818</v>
      </c>
    </row>
    <row r="187" spans="1:17">
      <c r="A187" t="s">
        <v>385</v>
      </c>
      <c r="B187" t="s">
        <v>386</v>
      </c>
      <c r="C187" t="s">
        <v>387</v>
      </c>
      <c r="D187" t="s">
        <v>388</v>
      </c>
      <c r="E187" t="s">
        <v>389</v>
      </c>
      <c r="F187" t="s">
        <v>385</v>
      </c>
      <c r="G187" t="s">
        <v>390</v>
      </c>
      <c r="H187" t="s">
        <v>391</v>
      </c>
      <c r="I187" t="s">
        <v>392</v>
      </c>
      <c r="J187" t="s">
        <v>393</v>
      </c>
      <c r="K187" t="s">
        <v>394</v>
      </c>
      <c r="L187" t="s">
        <v>392</v>
      </c>
      <c r="M187" t="s">
        <v>386</v>
      </c>
      <c r="N187" t="s">
        <v>395</v>
      </c>
      <c r="O187" t="s">
        <v>395</v>
      </c>
      <c r="P187" t="s">
        <v>394</v>
      </c>
      <c r="Q187" t="s">
        <v>396</v>
      </c>
    </row>
    <row r="188" spans="1:17">
      <c r="A188" t="s">
        <v>582</v>
      </c>
      <c r="B188" t="s">
        <v>583</v>
      </c>
      <c r="C188" t="s">
        <v>373</v>
      </c>
      <c r="D188" t="s">
        <v>1819</v>
      </c>
      <c r="E188" t="s">
        <v>1820</v>
      </c>
      <c r="F188">
        <v>8</v>
      </c>
      <c r="G188">
        <v>586.79999999999995</v>
      </c>
      <c r="H188">
        <v>0</v>
      </c>
      <c r="J188">
        <v>0</v>
      </c>
      <c r="K188" t="s">
        <v>376</v>
      </c>
      <c r="M188" t="s">
        <v>376</v>
      </c>
      <c r="P188" t="s">
        <v>1821</v>
      </c>
      <c r="Q188">
        <v>0</v>
      </c>
    </row>
    <row r="190" spans="1:17">
      <c r="A190" t="s">
        <v>582</v>
      </c>
      <c r="B190" t="s">
        <v>583</v>
      </c>
      <c r="C190" t="s">
        <v>373</v>
      </c>
      <c r="D190" t="s">
        <v>1822</v>
      </c>
      <c r="E190" t="s">
        <v>1823</v>
      </c>
      <c r="F190">
        <v>8</v>
      </c>
      <c r="G190">
        <v>782.4</v>
      </c>
      <c r="H190">
        <v>0</v>
      </c>
      <c r="J190">
        <v>0</v>
      </c>
      <c r="K190" t="s">
        <v>376</v>
      </c>
      <c r="M190" t="s">
        <v>376</v>
      </c>
      <c r="P190" t="s">
        <v>1824</v>
      </c>
      <c r="Q190">
        <v>0</v>
      </c>
    </row>
    <row r="192" spans="1:17">
      <c r="A192" t="s">
        <v>582</v>
      </c>
      <c r="B192" t="s">
        <v>583</v>
      </c>
      <c r="C192" t="s">
        <v>373</v>
      </c>
      <c r="D192" t="s">
        <v>1825</v>
      </c>
      <c r="E192" t="s">
        <v>1800</v>
      </c>
      <c r="F192">
        <v>8</v>
      </c>
      <c r="G192">
        <v>794.08</v>
      </c>
      <c r="H192">
        <v>0</v>
      </c>
      <c r="J192">
        <v>0</v>
      </c>
      <c r="K192" t="s">
        <v>376</v>
      </c>
      <c r="M192" t="s">
        <v>376</v>
      </c>
      <c r="P192" t="s">
        <v>1801</v>
      </c>
      <c r="Q192">
        <v>0</v>
      </c>
    </row>
    <row r="194" spans="1:17">
      <c r="A194" t="s">
        <v>582</v>
      </c>
      <c r="B194" t="s">
        <v>583</v>
      </c>
      <c r="C194" t="s">
        <v>373</v>
      </c>
      <c r="D194" t="s">
        <v>1826</v>
      </c>
      <c r="E194" t="s">
        <v>1827</v>
      </c>
      <c r="F194">
        <v>8</v>
      </c>
      <c r="G194">
        <v>775.36</v>
      </c>
      <c r="H194">
        <v>0</v>
      </c>
      <c r="J194">
        <v>0</v>
      </c>
      <c r="K194" t="s">
        <v>376</v>
      </c>
      <c r="M194" t="s">
        <v>376</v>
      </c>
      <c r="P194" t="s">
        <v>1828</v>
      </c>
      <c r="Q194">
        <v>0</v>
      </c>
    </row>
    <row r="196" spans="1:17">
      <c r="A196" t="s">
        <v>582</v>
      </c>
      <c r="B196" t="s">
        <v>583</v>
      </c>
      <c r="C196" t="s">
        <v>373</v>
      </c>
      <c r="D196" t="s">
        <v>1829</v>
      </c>
      <c r="E196" t="s">
        <v>1830</v>
      </c>
      <c r="F196">
        <v>8</v>
      </c>
      <c r="G196">
        <v>794.08</v>
      </c>
      <c r="H196">
        <v>0</v>
      </c>
      <c r="J196">
        <v>0</v>
      </c>
      <c r="K196" t="s">
        <v>376</v>
      </c>
      <c r="M196" t="s">
        <v>376</v>
      </c>
      <c r="P196" t="s">
        <v>1831</v>
      </c>
      <c r="Q196">
        <v>0</v>
      </c>
    </row>
    <row r="198" spans="1:17">
      <c r="A198" t="s">
        <v>582</v>
      </c>
      <c r="B198" t="s">
        <v>583</v>
      </c>
      <c r="C198" t="s">
        <v>373</v>
      </c>
      <c r="D198" t="s">
        <v>1832</v>
      </c>
      <c r="E198" t="s">
        <v>1833</v>
      </c>
      <c r="F198">
        <v>8</v>
      </c>
      <c r="G198">
        <v>1216.8</v>
      </c>
      <c r="H198">
        <v>0</v>
      </c>
      <c r="J198">
        <v>0</v>
      </c>
      <c r="K198" t="s">
        <v>376</v>
      </c>
      <c r="M198" t="s">
        <v>376</v>
      </c>
      <c r="P198" t="s">
        <v>1834</v>
      </c>
    </row>
    <row r="200" spans="1:17">
      <c r="A200" t="s">
        <v>332</v>
      </c>
      <c r="B200" t="s">
        <v>333</v>
      </c>
      <c r="D200" t="s">
        <v>334</v>
      </c>
      <c r="E200" t="s">
        <v>335</v>
      </c>
      <c r="G200" t="s">
        <v>336</v>
      </c>
      <c r="H200" t="s">
        <v>1681</v>
      </c>
      <c r="I200" t="s">
        <v>338</v>
      </c>
      <c r="J200" s="13">
        <v>43245</v>
      </c>
      <c r="K200" t="s">
        <v>624</v>
      </c>
    </row>
    <row r="201" spans="1:17">
      <c r="G201" t="s">
        <v>340</v>
      </c>
      <c r="H201" t="s">
        <v>341</v>
      </c>
      <c r="K201" t="s">
        <v>342</v>
      </c>
      <c r="L201" t="s">
        <v>343</v>
      </c>
      <c r="P201" t="s">
        <v>344</v>
      </c>
    </row>
    <row r="202" spans="1:17">
      <c r="E202" t="s">
        <v>345</v>
      </c>
      <c r="F202" t="s">
        <v>346</v>
      </c>
      <c r="G202" t="s">
        <v>347</v>
      </c>
      <c r="H202" t="s">
        <v>348</v>
      </c>
      <c r="I202" t="s">
        <v>349</v>
      </c>
      <c r="J202" t="s">
        <v>350</v>
      </c>
      <c r="K202" t="s">
        <v>351</v>
      </c>
      <c r="L202" t="s">
        <v>349</v>
      </c>
      <c r="M202" t="s">
        <v>351</v>
      </c>
      <c r="N202" t="s">
        <v>352</v>
      </c>
      <c r="O202" t="s">
        <v>353</v>
      </c>
      <c r="P202" t="s">
        <v>354</v>
      </c>
    </row>
    <row r="203" spans="1:17">
      <c r="E203" t="s">
        <v>355</v>
      </c>
      <c r="F203" t="s">
        <v>356</v>
      </c>
      <c r="G203" t="s">
        <v>357</v>
      </c>
      <c r="H203" t="s">
        <v>358</v>
      </c>
      <c r="J203" t="s">
        <v>359</v>
      </c>
      <c r="K203" t="s">
        <v>360</v>
      </c>
      <c r="M203" t="s">
        <v>361</v>
      </c>
      <c r="N203" t="s">
        <v>362</v>
      </c>
      <c r="O203" t="s">
        <v>362</v>
      </c>
      <c r="P203" t="s">
        <v>363</v>
      </c>
      <c r="Q203" t="s">
        <v>364</v>
      </c>
    </row>
    <row r="204" spans="1:17">
      <c r="A204" t="s">
        <v>365</v>
      </c>
      <c r="C204" t="s">
        <v>366</v>
      </c>
      <c r="D204" t="s">
        <v>367</v>
      </c>
      <c r="E204" t="s">
        <v>368</v>
      </c>
      <c r="F204" t="s">
        <v>369</v>
      </c>
      <c r="G204" t="s">
        <v>370</v>
      </c>
      <c r="H204" t="s">
        <v>368</v>
      </c>
      <c r="J204" t="s">
        <v>368</v>
      </c>
      <c r="K204" t="s">
        <v>368</v>
      </c>
      <c r="M204" t="s">
        <v>368</v>
      </c>
    </row>
    <row r="207" spans="1:17">
      <c r="A207" t="s">
        <v>582</v>
      </c>
      <c r="B207" t="s">
        <v>583</v>
      </c>
      <c r="C207" t="s">
        <v>751</v>
      </c>
      <c r="D207" t="s">
        <v>1835</v>
      </c>
      <c r="E207" t="s">
        <v>1830</v>
      </c>
      <c r="F207">
        <v>8</v>
      </c>
      <c r="G207">
        <v>794.08</v>
      </c>
      <c r="H207">
        <v>0</v>
      </c>
      <c r="J207">
        <v>0</v>
      </c>
      <c r="K207" t="s">
        <v>376</v>
      </c>
      <c r="M207" t="s">
        <v>376</v>
      </c>
      <c r="P207" t="s">
        <v>1831</v>
      </c>
    </row>
    <row r="209" spans="1:16">
      <c r="A209" t="s">
        <v>582</v>
      </c>
      <c r="B209" t="s">
        <v>583</v>
      </c>
      <c r="C209" t="s">
        <v>751</v>
      </c>
      <c r="D209" t="s">
        <v>1836</v>
      </c>
      <c r="E209" t="s">
        <v>1837</v>
      </c>
      <c r="F209">
        <v>8</v>
      </c>
      <c r="G209">
        <v>794.08</v>
      </c>
      <c r="H209">
        <v>0</v>
      </c>
      <c r="J209">
        <v>0</v>
      </c>
      <c r="K209" t="s">
        <v>376</v>
      </c>
      <c r="M209" t="s">
        <v>376</v>
      </c>
      <c r="P209" t="s">
        <v>1838</v>
      </c>
    </row>
    <row r="211" spans="1:16">
      <c r="A211" t="s">
        <v>582</v>
      </c>
      <c r="B211" t="s">
        <v>583</v>
      </c>
      <c r="C211" t="s">
        <v>373</v>
      </c>
      <c r="D211" t="s">
        <v>1839</v>
      </c>
      <c r="E211" t="s">
        <v>1800</v>
      </c>
      <c r="F211">
        <v>8</v>
      </c>
      <c r="G211">
        <v>794.08</v>
      </c>
      <c r="H211">
        <v>0</v>
      </c>
      <c r="J211">
        <v>0</v>
      </c>
      <c r="K211" t="s">
        <v>376</v>
      </c>
      <c r="M211" t="s">
        <v>376</v>
      </c>
      <c r="P211" t="s">
        <v>1801</v>
      </c>
    </row>
    <row r="213" spans="1:16">
      <c r="A213" t="s">
        <v>582</v>
      </c>
      <c r="B213" t="s">
        <v>583</v>
      </c>
      <c r="C213" t="s">
        <v>751</v>
      </c>
      <c r="D213" t="s">
        <v>1840</v>
      </c>
      <c r="E213" t="s">
        <v>1830</v>
      </c>
      <c r="F213">
        <v>8</v>
      </c>
      <c r="G213">
        <v>794.08</v>
      </c>
      <c r="H213">
        <v>0</v>
      </c>
      <c r="J213">
        <v>0</v>
      </c>
      <c r="K213" t="s">
        <v>376</v>
      </c>
      <c r="M213" t="s">
        <v>376</v>
      </c>
      <c r="P213" t="s">
        <v>1831</v>
      </c>
    </row>
    <row r="215" spans="1:16">
      <c r="A215" t="s">
        <v>582</v>
      </c>
      <c r="B215" t="s">
        <v>583</v>
      </c>
      <c r="C215" t="s">
        <v>751</v>
      </c>
      <c r="D215" t="s">
        <v>1841</v>
      </c>
      <c r="E215" t="s">
        <v>1830</v>
      </c>
      <c r="F215">
        <v>8</v>
      </c>
      <c r="G215">
        <v>794.08</v>
      </c>
      <c r="H215">
        <v>0</v>
      </c>
      <c r="J215">
        <v>0</v>
      </c>
      <c r="K215" t="s">
        <v>376</v>
      </c>
      <c r="M215" t="s">
        <v>376</v>
      </c>
      <c r="P215" t="s">
        <v>1831</v>
      </c>
    </row>
    <row r="217" spans="1:16">
      <c r="A217" t="s">
        <v>582</v>
      </c>
      <c r="B217" t="s">
        <v>583</v>
      </c>
      <c r="C217" t="s">
        <v>373</v>
      </c>
      <c r="D217" t="s">
        <v>1842</v>
      </c>
      <c r="E217" t="s">
        <v>1843</v>
      </c>
      <c r="F217">
        <v>8</v>
      </c>
      <c r="G217">
        <v>794.08</v>
      </c>
      <c r="H217">
        <v>0</v>
      </c>
      <c r="J217">
        <v>0</v>
      </c>
      <c r="K217" t="s">
        <v>376</v>
      </c>
      <c r="M217" t="s">
        <v>376</v>
      </c>
      <c r="P217" t="s">
        <v>1844</v>
      </c>
    </row>
    <row r="219" spans="1:16">
      <c r="A219" t="s">
        <v>582</v>
      </c>
      <c r="B219" t="s">
        <v>583</v>
      </c>
      <c r="C219" t="s">
        <v>373</v>
      </c>
      <c r="D219" t="s">
        <v>1845</v>
      </c>
      <c r="E219" t="s">
        <v>1846</v>
      </c>
      <c r="F219">
        <v>0</v>
      </c>
      <c r="G219">
        <v>0</v>
      </c>
      <c r="H219">
        <v>0</v>
      </c>
      <c r="J219">
        <v>0</v>
      </c>
      <c r="K219" t="s">
        <v>376</v>
      </c>
      <c r="M219" t="s">
        <v>376</v>
      </c>
      <c r="P219" t="s">
        <v>1846</v>
      </c>
    </row>
    <row r="221" spans="1:16">
      <c r="A221" t="s">
        <v>582</v>
      </c>
      <c r="B221" t="s">
        <v>583</v>
      </c>
      <c r="C221" t="s">
        <v>373</v>
      </c>
      <c r="D221" t="s">
        <v>1847</v>
      </c>
      <c r="E221" t="s">
        <v>1830</v>
      </c>
      <c r="F221">
        <v>8</v>
      </c>
      <c r="G221">
        <v>794.08</v>
      </c>
      <c r="H221">
        <v>0</v>
      </c>
      <c r="J221">
        <v>0</v>
      </c>
      <c r="K221" t="s">
        <v>376</v>
      </c>
      <c r="M221" t="s">
        <v>376</v>
      </c>
      <c r="P221" t="s">
        <v>1831</v>
      </c>
    </row>
    <row r="223" spans="1:16">
      <c r="A223" t="s">
        <v>582</v>
      </c>
      <c r="B223" t="s">
        <v>583</v>
      </c>
      <c r="C223" t="s">
        <v>601</v>
      </c>
      <c r="D223" t="s">
        <v>1848</v>
      </c>
      <c r="E223" t="s">
        <v>1830</v>
      </c>
      <c r="F223">
        <v>8</v>
      </c>
      <c r="G223">
        <v>794.08</v>
      </c>
      <c r="H223">
        <v>0</v>
      </c>
      <c r="J223">
        <v>0</v>
      </c>
      <c r="K223" t="s">
        <v>376</v>
      </c>
      <c r="M223" t="s">
        <v>376</v>
      </c>
      <c r="P223" t="s">
        <v>1831</v>
      </c>
    </row>
    <row r="225" spans="1:16">
      <c r="A225" t="s">
        <v>582</v>
      </c>
      <c r="B225" t="s">
        <v>583</v>
      </c>
      <c r="C225" t="s">
        <v>373</v>
      </c>
      <c r="D225" t="s">
        <v>1849</v>
      </c>
      <c r="E225" t="s">
        <v>1850</v>
      </c>
      <c r="F225">
        <v>8</v>
      </c>
      <c r="G225">
        <v>595.55999999999995</v>
      </c>
      <c r="H225">
        <v>0</v>
      </c>
      <c r="J225">
        <v>0</v>
      </c>
      <c r="K225" t="s">
        <v>376</v>
      </c>
      <c r="M225" t="s">
        <v>376</v>
      </c>
      <c r="P225" t="s">
        <v>1851</v>
      </c>
    </row>
    <row r="227" spans="1:16">
      <c r="A227" t="s">
        <v>582</v>
      </c>
      <c r="B227" t="s">
        <v>583</v>
      </c>
      <c r="C227" t="s">
        <v>373</v>
      </c>
      <c r="D227" t="s">
        <v>1852</v>
      </c>
      <c r="E227" t="s">
        <v>1853</v>
      </c>
      <c r="F227">
        <v>0</v>
      </c>
      <c r="G227">
        <v>0</v>
      </c>
      <c r="H227">
        <v>0</v>
      </c>
      <c r="J227">
        <v>0</v>
      </c>
      <c r="K227" t="s">
        <v>376</v>
      </c>
      <c r="M227" t="s">
        <v>376</v>
      </c>
      <c r="P227" t="s">
        <v>1853</v>
      </c>
    </row>
    <row r="229" spans="1:16">
      <c r="A229" t="s">
        <v>582</v>
      </c>
      <c r="B229" t="s">
        <v>583</v>
      </c>
      <c r="C229" t="s">
        <v>373</v>
      </c>
      <c r="D229" t="s">
        <v>584</v>
      </c>
      <c r="E229" t="s">
        <v>1854</v>
      </c>
      <c r="F229">
        <v>24</v>
      </c>
      <c r="G229">
        <v>2218.56</v>
      </c>
      <c r="H229">
        <v>0</v>
      </c>
      <c r="J229">
        <v>0</v>
      </c>
      <c r="K229" t="s">
        <v>376</v>
      </c>
      <c r="M229" t="s">
        <v>376</v>
      </c>
      <c r="P229" t="s">
        <v>1855</v>
      </c>
    </row>
    <row r="231" spans="1:16">
      <c r="A231" t="s">
        <v>582</v>
      </c>
      <c r="B231" t="s">
        <v>583</v>
      </c>
      <c r="C231" t="s">
        <v>373</v>
      </c>
      <c r="D231" t="s">
        <v>1856</v>
      </c>
      <c r="E231" t="s">
        <v>1857</v>
      </c>
      <c r="F231">
        <v>0</v>
      </c>
      <c r="G231">
        <v>0</v>
      </c>
      <c r="H231">
        <v>0</v>
      </c>
      <c r="J231">
        <v>0</v>
      </c>
      <c r="K231" t="s">
        <v>376</v>
      </c>
      <c r="M231" t="s">
        <v>376</v>
      </c>
      <c r="P231" t="s">
        <v>1857</v>
      </c>
    </row>
    <row r="233" spans="1:16">
      <c r="A233" t="s">
        <v>582</v>
      </c>
      <c r="B233" t="s">
        <v>583</v>
      </c>
      <c r="C233" t="s">
        <v>373</v>
      </c>
      <c r="D233" t="s">
        <v>1858</v>
      </c>
      <c r="E233" t="s">
        <v>1859</v>
      </c>
      <c r="F233">
        <v>8</v>
      </c>
      <c r="G233">
        <v>739.52</v>
      </c>
      <c r="H233">
        <v>0</v>
      </c>
      <c r="J233">
        <v>0</v>
      </c>
      <c r="K233" t="s">
        <v>376</v>
      </c>
      <c r="M233" t="s">
        <v>376</v>
      </c>
      <c r="P233" t="s">
        <v>1860</v>
      </c>
    </row>
    <row r="235" spans="1:16">
      <c r="A235" t="s">
        <v>582</v>
      </c>
      <c r="B235" t="s">
        <v>583</v>
      </c>
      <c r="C235" t="s">
        <v>373</v>
      </c>
      <c r="D235" t="s">
        <v>1861</v>
      </c>
      <c r="E235" t="s">
        <v>1862</v>
      </c>
      <c r="F235">
        <v>0</v>
      </c>
      <c r="G235">
        <v>0</v>
      </c>
      <c r="H235">
        <v>0</v>
      </c>
      <c r="J235">
        <v>0</v>
      </c>
      <c r="K235" t="s">
        <v>376</v>
      </c>
      <c r="M235" t="s">
        <v>376</v>
      </c>
      <c r="P235" t="s">
        <v>1862</v>
      </c>
    </row>
    <row r="237" spans="1:16">
      <c r="A237" t="s">
        <v>582</v>
      </c>
      <c r="B237" t="s">
        <v>583</v>
      </c>
      <c r="C237" t="s">
        <v>373</v>
      </c>
      <c r="D237" t="s">
        <v>1863</v>
      </c>
      <c r="E237" t="s">
        <v>1864</v>
      </c>
      <c r="F237">
        <v>8</v>
      </c>
      <c r="G237">
        <v>374.95</v>
      </c>
      <c r="H237">
        <v>0</v>
      </c>
      <c r="J237">
        <v>0</v>
      </c>
      <c r="K237" t="s">
        <v>376</v>
      </c>
      <c r="M237" t="s">
        <v>376</v>
      </c>
      <c r="P237" t="s">
        <v>1865</v>
      </c>
    </row>
    <row r="239" spans="1:16">
      <c r="A239" t="s">
        <v>582</v>
      </c>
      <c r="B239" t="s">
        <v>583</v>
      </c>
      <c r="C239" t="s">
        <v>601</v>
      </c>
      <c r="D239" t="s">
        <v>1866</v>
      </c>
      <c r="E239" t="s">
        <v>1867</v>
      </c>
      <c r="F239">
        <v>8</v>
      </c>
      <c r="G239">
        <v>739.52</v>
      </c>
      <c r="H239">
        <v>0</v>
      </c>
      <c r="J239">
        <v>0</v>
      </c>
      <c r="K239" t="s">
        <v>376</v>
      </c>
      <c r="M239" t="s">
        <v>376</v>
      </c>
      <c r="P239" t="s">
        <v>1868</v>
      </c>
    </row>
    <row r="241" spans="1:17">
      <c r="A241" t="s">
        <v>582</v>
      </c>
      <c r="B241" t="s">
        <v>583</v>
      </c>
      <c r="C241" t="s">
        <v>373</v>
      </c>
      <c r="D241" t="s">
        <v>1869</v>
      </c>
      <c r="E241" t="s">
        <v>1867</v>
      </c>
      <c r="F241">
        <v>8</v>
      </c>
      <c r="G241">
        <v>739.52</v>
      </c>
      <c r="H241">
        <v>0</v>
      </c>
      <c r="J241">
        <v>0</v>
      </c>
      <c r="K241" t="s">
        <v>376</v>
      </c>
      <c r="M241" t="s">
        <v>376</v>
      </c>
      <c r="P241" t="s">
        <v>1868</v>
      </c>
    </row>
    <row r="243" spans="1:17">
      <c r="A243" t="s">
        <v>582</v>
      </c>
      <c r="B243" t="s">
        <v>583</v>
      </c>
      <c r="C243" t="s">
        <v>373</v>
      </c>
      <c r="D243" t="s">
        <v>1870</v>
      </c>
      <c r="E243" t="s">
        <v>1867</v>
      </c>
      <c r="F243">
        <v>8</v>
      </c>
      <c r="G243">
        <v>739.52</v>
      </c>
      <c r="H243">
        <v>0</v>
      </c>
      <c r="J243">
        <v>0</v>
      </c>
      <c r="K243" t="s">
        <v>376</v>
      </c>
      <c r="M243" t="s">
        <v>376</v>
      </c>
      <c r="P243" t="s">
        <v>1868</v>
      </c>
    </row>
    <row r="245" spans="1:17">
      <c r="A245" t="s">
        <v>582</v>
      </c>
      <c r="B245" t="s">
        <v>583</v>
      </c>
      <c r="C245" t="s">
        <v>373</v>
      </c>
      <c r="D245" t="s">
        <v>1871</v>
      </c>
      <c r="E245" t="s">
        <v>1867</v>
      </c>
      <c r="F245">
        <v>8</v>
      </c>
      <c r="G245">
        <v>739.52</v>
      </c>
      <c r="H245">
        <v>0</v>
      </c>
      <c r="J245">
        <v>0</v>
      </c>
      <c r="K245" t="s">
        <v>376</v>
      </c>
      <c r="M245" t="s">
        <v>376</v>
      </c>
      <c r="P245" t="s">
        <v>1868</v>
      </c>
    </row>
    <row r="247" spans="1:17">
      <c r="A247" t="s">
        <v>582</v>
      </c>
      <c r="B247" t="s">
        <v>583</v>
      </c>
      <c r="C247" t="s">
        <v>373</v>
      </c>
      <c r="D247" t="s">
        <v>1872</v>
      </c>
      <c r="E247" t="s">
        <v>814</v>
      </c>
      <c r="F247">
        <v>8</v>
      </c>
      <c r="G247">
        <v>722.24</v>
      </c>
      <c r="H247">
        <v>0</v>
      </c>
      <c r="J247">
        <v>0</v>
      </c>
      <c r="K247" t="s">
        <v>376</v>
      </c>
      <c r="M247" t="s">
        <v>376</v>
      </c>
      <c r="P247" t="s">
        <v>1873</v>
      </c>
    </row>
    <row r="249" spans="1:17">
      <c r="A249" t="s">
        <v>582</v>
      </c>
      <c r="B249" t="s">
        <v>583</v>
      </c>
      <c r="C249" t="s">
        <v>373</v>
      </c>
      <c r="D249" t="s">
        <v>1874</v>
      </c>
      <c r="E249" t="s">
        <v>1875</v>
      </c>
      <c r="F249">
        <v>8</v>
      </c>
      <c r="G249">
        <v>722.24</v>
      </c>
      <c r="H249">
        <v>0</v>
      </c>
      <c r="J249">
        <v>0</v>
      </c>
      <c r="K249" t="s">
        <v>376</v>
      </c>
      <c r="M249" t="s">
        <v>376</v>
      </c>
      <c r="P249" t="s">
        <v>1876</v>
      </c>
    </row>
    <row r="251" spans="1:17">
      <c r="A251" t="s">
        <v>385</v>
      </c>
      <c r="B251" t="s">
        <v>386</v>
      </c>
      <c r="C251" t="s">
        <v>387</v>
      </c>
      <c r="D251" t="s">
        <v>388</v>
      </c>
      <c r="E251" t="s">
        <v>389</v>
      </c>
      <c r="F251" t="s">
        <v>385</v>
      </c>
      <c r="G251" t="s">
        <v>390</v>
      </c>
      <c r="H251" t="s">
        <v>391</v>
      </c>
      <c r="I251" t="s">
        <v>392</v>
      </c>
      <c r="J251" t="s">
        <v>393</v>
      </c>
      <c r="K251" t="s">
        <v>394</v>
      </c>
      <c r="L251" t="s">
        <v>392</v>
      </c>
      <c r="M251" t="s">
        <v>386</v>
      </c>
      <c r="N251" t="s">
        <v>395</v>
      </c>
      <c r="O251" t="s">
        <v>395</v>
      </c>
      <c r="P251" t="s">
        <v>394</v>
      </c>
      <c r="Q251" t="s">
        <v>396</v>
      </c>
    </row>
    <row r="252" spans="1:17">
      <c r="A252" t="s">
        <v>582</v>
      </c>
      <c r="B252" t="s">
        <v>583</v>
      </c>
      <c r="E252" t="s">
        <v>1877</v>
      </c>
      <c r="F252">
        <v>208</v>
      </c>
      <c r="G252">
        <v>19633.310000000001</v>
      </c>
      <c r="H252">
        <v>0</v>
      </c>
      <c r="J252">
        <v>0</v>
      </c>
      <c r="K252" t="s">
        <v>376</v>
      </c>
      <c r="M252" t="s">
        <v>376</v>
      </c>
      <c r="P252" t="s">
        <v>1878</v>
      </c>
    </row>
    <row r="254" spans="1:17">
      <c r="A254" t="s">
        <v>385</v>
      </c>
      <c r="B254" t="s">
        <v>386</v>
      </c>
      <c r="C254" t="s">
        <v>387</v>
      </c>
      <c r="D254" t="s">
        <v>388</v>
      </c>
      <c r="E254" t="s">
        <v>389</v>
      </c>
      <c r="F254" t="s">
        <v>385</v>
      </c>
      <c r="G254" t="s">
        <v>390</v>
      </c>
      <c r="H254" t="s">
        <v>391</v>
      </c>
      <c r="I254" t="s">
        <v>392</v>
      </c>
      <c r="J254" t="s">
        <v>393</v>
      </c>
      <c r="K254" t="s">
        <v>394</v>
      </c>
      <c r="L254" t="s">
        <v>392</v>
      </c>
      <c r="M254" t="s">
        <v>386</v>
      </c>
      <c r="N254" t="s">
        <v>395</v>
      </c>
      <c r="O254" t="s">
        <v>395</v>
      </c>
      <c r="P254" t="s">
        <v>394</v>
      </c>
      <c r="Q254" t="s">
        <v>396</v>
      </c>
    </row>
    <row r="255" spans="1:17">
      <c r="A255" t="s">
        <v>587</v>
      </c>
      <c r="B255" t="s">
        <v>588</v>
      </c>
      <c r="C255" t="s">
        <v>373</v>
      </c>
      <c r="D255" t="s">
        <v>589</v>
      </c>
      <c r="E255" t="s">
        <v>1879</v>
      </c>
      <c r="F255">
        <v>0</v>
      </c>
      <c r="G255">
        <v>0</v>
      </c>
      <c r="H255">
        <v>0</v>
      </c>
      <c r="J255">
        <v>0</v>
      </c>
      <c r="K255" t="s">
        <v>376</v>
      </c>
      <c r="M255" t="s">
        <v>376</v>
      </c>
      <c r="P255" t="s">
        <v>1879</v>
      </c>
      <c r="Q255" t="s">
        <v>377</v>
      </c>
    </row>
    <row r="257" spans="1:17">
      <c r="A257" t="s">
        <v>587</v>
      </c>
      <c r="B257" t="s">
        <v>588</v>
      </c>
      <c r="C257" t="s">
        <v>373</v>
      </c>
      <c r="D257" t="s">
        <v>1880</v>
      </c>
      <c r="E257" t="s">
        <v>1688</v>
      </c>
      <c r="F257">
        <v>10</v>
      </c>
      <c r="G257">
        <v>992.6</v>
      </c>
      <c r="H257">
        <v>0</v>
      </c>
      <c r="J257">
        <v>0</v>
      </c>
      <c r="K257" t="s">
        <v>376</v>
      </c>
      <c r="M257" t="s">
        <v>376</v>
      </c>
      <c r="P257" t="s">
        <v>1881</v>
      </c>
      <c r="Q257" t="s">
        <v>377</v>
      </c>
    </row>
    <row r="259" spans="1:17">
      <c r="A259" t="s">
        <v>587</v>
      </c>
      <c r="B259" t="s">
        <v>588</v>
      </c>
      <c r="C259" t="s">
        <v>373</v>
      </c>
      <c r="D259" t="s">
        <v>592</v>
      </c>
      <c r="E259" t="s">
        <v>1882</v>
      </c>
      <c r="F259">
        <v>3</v>
      </c>
      <c r="G259">
        <v>800.85</v>
      </c>
      <c r="H259">
        <v>0</v>
      </c>
      <c r="J259">
        <v>0</v>
      </c>
      <c r="K259" t="s">
        <v>376</v>
      </c>
      <c r="M259" t="s">
        <v>376</v>
      </c>
      <c r="P259" t="s">
        <v>1883</v>
      </c>
      <c r="Q259" t="s">
        <v>377</v>
      </c>
    </row>
    <row r="261" spans="1:17">
      <c r="A261" t="s">
        <v>587</v>
      </c>
      <c r="B261" t="s">
        <v>588</v>
      </c>
      <c r="C261" t="s">
        <v>373</v>
      </c>
      <c r="D261" t="s">
        <v>595</v>
      </c>
      <c r="E261" t="s">
        <v>1884</v>
      </c>
      <c r="F261">
        <v>12</v>
      </c>
      <c r="G261">
        <v>1546.08</v>
      </c>
      <c r="H261">
        <v>0</v>
      </c>
      <c r="J261">
        <v>0</v>
      </c>
      <c r="K261" t="s">
        <v>1885</v>
      </c>
      <c r="M261" t="s">
        <v>510</v>
      </c>
      <c r="P261" t="s">
        <v>1886</v>
      </c>
      <c r="Q261" t="s">
        <v>377</v>
      </c>
    </row>
    <row r="263" spans="1:17">
      <c r="A263" t="s">
        <v>587</v>
      </c>
      <c r="B263" t="s">
        <v>588</v>
      </c>
      <c r="C263" t="s">
        <v>373</v>
      </c>
      <c r="D263" t="s">
        <v>598</v>
      </c>
      <c r="E263" t="s">
        <v>379</v>
      </c>
      <c r="F263">
        <v>0</v>
      </c>
      <c r="G263">
        <v>0</v>
      </c>
      <c r="H263">
        <v>0</v>
      </c>
      <c r="J263">
        <v>0</v>
      </c>
      <c r="K263" t="s">
        <v>376</v>
      </c>
      <c r="M263" t="s">
        <v>376</v>
      </c>
      <c r="P263" t="s">
        <v>379</v>
      </c>
      <c r="Q263" t="s">
        <v>377</v>
      </c>
    </row>
    <row r="266" spans="1:17">
      <c r="A266" t="s">
        <v>332</v>
      </c>
      <c r="B266" t="s">
        <v>333</v>
      </c>
      <c r="D266" t="s">
        <v>334</v>
      </c>
      <c r="E266" t="s">
        <v>335</v>
      </c>
      <c r="G266" t="s">
        <v>336</v>
      </c>
      <c r="H266" t="s">
        <v>1681</v>
      </c>
      <c r="I266" t="s">
        <v>338</v>
      </c>
      <c r="J266" s="13">
        <v>43245</v>
      </c>
      <c r="K266" t="s">
        <v>715</v>
      </c>
    </row>
    <row r="267" spans="1:17">
      <c r="G267" t="s">
        <v>340</v>
      </c>
      <c r="H267" t="s">
        <v>341</v>
      </c>
      <c r="K267" t="s">
        <v>342</v>
      </c>
      <c r="L267" t="s">
        <v>343</v>
      </c>
      <c r="P267" t="s">
        <v>344</v>
      </c>
    </row>
    <row r="268" spans="1:17">
      <c r="E268" t="s">
        <v>345</v>
      </c>
      <c r="F268" t="s">
        <v>346</v>
      </c>
      <c r="G268" t="s">
        <v>347</v>
      </c>
      <c r="H268" t="s">
        <v>348</v>
      </c>
      <c r="I268" t="s">
        <v>349</v>
      </c>
      <c r="J268" t="s">
        <v>350</v>
      </c>
      <c r="K268" t="s">
        <v>351</v>
      </c>
      <c r="L268" t="s">
        <v>349</v>
      </c>
      <c r="M268" t="s">
        <v>351</v>
      </c>
      <c r="N268" t="s">
        <v>352</v>
      </c>
      <c r="O268" t="s">
        <v>353</v>
      </c>
      <c r="P268" t="s">
        <v>354</v>
      </c>
    </row>
    <row r="269" spans="1:17">
      <c r="E269" t="s">
        <v>355</v>
      </c>
      <c r="F269" t="s">
        <v>356</v>
      </c>
      <c r="G269" t="s">
        <v>357</v>
      </c>
      <c r="H269" t="s">
        <v>358</v>
      </c>
      <c r="J269" t="s">
        <v>359</v>
      </c>
      <c r="K269" t="s">
        <v>360</v>
      </c>
      <c r="M269" t="s">
        <v>361</v>
      </c>
      <c r="N269" t="s">
        <v>362</v>
      </c>
      <c r="O269" t="s">
        <v>362</v>
      </c>
      <c r="P269" t="s">
        <v>363</v>
      </c>
      <c r="Q269" t="s">
        <v>364</v>
      </c>
    </row>
    <row r="270" spans="1:17">
      <c r="A270" t="s">
        <v>365</v>
      </c>
      <c r="C270" t="s">
        <v>366</v>
      </c>
      <c r="D270" t="s">
        <v>367</v>
      </c>
      <c r="E270" t="s">
        <v>368</v>
      </c>
      <c r="F270" t="s">
        <v>369</v>
      </c>
      <c r="G270" t="s">
        <v>370</v>
      </c>
      <c r="H270" t="s">
        <v>368</v>
      </c>
      <c r="J270" t="s">
        <v>368</v>
      </c>
      <c r="K270" t="s">
        <v>368</v>
      </c>
      <c r="M270" t="s">
        <v>368</v>
      </c>
    </row>
    <row r="272" spans="1:17">
      <c r="A272" t="s">
        <v>587</v>
      </c>
      <c r="B272" t="s">
        <v>588</v>
      </c>
      <c r="C272" t="s">
        <v>601</v>
      </c>
      <c r="D272" t="s">
        <v>602</v>
      </c>
      <c r="E272" t="s">
        <v>376</v>
      </c>
      <c r="F272">
        <v>0</v>
      </c>
      <c r="G272">
        <v>0</v>
      </c>
      <c r="H272">
        <v>0</v>
      </c>
      <c r="J272">
        <v>0</v>
      </c>
      <c r="K272" t="s">
        <v>1887</v>
      </c>
      <c r="M272" t="s">
        <v>604</v>
      </c>
      <c r="P272" t="s">
        <v>1888</v>
      </c>
      <c r="Q272" t="s">
        <v>377</v>
      </c>
    </row>
    <row r="274" spans="1:17">
      <c r="A274" t="s">
        <v>587</v>
      </c>
      <c r="B274" t="s">
        <v>588</v>
      </c>
      <c r="C274" t="s">
        <v>373</v>
      </c>
      <c r="D274" t="s">
        <v>609</v>
      </c>
      <c r="E274" t="s">
        <v>1889</v>
      </c>
      <c r="F274">
        <v>0</v>
      </c>
      <c r="G274">
        <v>0</v>
      </c>
      <c r="H274">
        <v>0</v>
      </c>
      <c r="J274">
        <v>0</v>
      </c>
      <c r="K274" t="s">
        <v>1887</v>
      </c>
      <c r="M274" t="s">
        <v>1890</v>
      </c>
      <c r="P274" t="s">
        <v>1891</v>
      </c>
      <c r="Q274" t="s">
        <v>377</v>
      </c>
    </row>
    <row r="276" spans="1:17">
      <c r="A276" t="s">
        <v>587</v>
      </c>
      <c r="B276" t="s">
        <v>588</v>
      </c>
      <c r="C276" t="s">
        <v>601</v>
      </c>
      <c r="D276" t="s">
        <v>612</v>
      </c>
      <c r="E276" t="s">
        <v>1892</v>
      </c>
      <c r="F276">
        <v>24</v>
      </c>
      <c r="G276">
        <v>3092.16</v>
      </c>
      <c r="H276">
        <v>0</v>
      </c>
      <c r="J276">
        <v>0</v>
      </c>
      <c r="K276" t="s">
        <v>376</v>
      </c>
      <c r="M276" t="s">
        <v>376</v>
      </c>
      <c r="P276" t="s">
        <v>1893</v>
      </c>
      <c r="Q276" t="s">
        <v>377</v>
      </c>
    </row>
    <row r="278" spans="1:17">
      <c r="A278" t="s">
        <v>587</v>
      </c>
      <c r="B278" t="s">
        <v>588</v>
      </c>
      <c r="C278" t="s">
        <v>373</v>
      </c>
      <c r="D278" t="s">
        <v>615</v>
      </c>
      <c r="E278" t="s">
        <v>1894</v>
      </c>
      <c r="F278">
        <v>0</v>
      </c>
      <c r="G278">
        <v>0</v>
      </c>
      <c r="H278">
        <v>0</v>
      </c>
      <c r="J278">
        <v>0</v>
      </c>
      <c r="K278" t="s">
        <v>376</v>
      </c>
      <c r="M278" t="s">
        <v>376</v>
      </c>
      <c r="P278" t="s">
        <v>1894</v>
      </c>
      <c r="Q278" t="s">
        <v>377</v>
      </c>
    </row>
    <row r="280" spans="1:17">
      <c r="A280" t="s">
        <v>587</v>
      </c>
      <c r="B280" t="s">
        <v>588</v>
      </c>
      <c r="C280" t="s">
        <v>373</v>
      </c>
      <c r="D280" t="s">
        <v>618</v>
      </c>
      <c r="E280" t="s">
        <v>1895</v>
      </c>
      <c r="F280">
        <v>0</v>
      </c>
      <c r="G280">
        <v>0</v>
      </c>
      <c r="H280">
        <v>0</v>
      </c>
      <c r="J280">
        <v>0</v>
      </c>
      <c r="K280" t="s">
        <v>376</v>
      </c>
      <c r="M280" t="s">
        <v>376</v>
      </c>
      <c r="P280" t="s">
        <v>1895</v>
      </c>
      <c r="Q280" t="s">
        <v>377</v>
      </c>
    </row>
    <row r="282" spans="1:17">
      <c r="A282" t="s">
        <v>587</v>
      </c>
      <c r="B282" t="s">
        <v>588</v>
      </c>
      <c r="C282" t="s">
        <v>373</v>
      </c>
      <c r="D282" t="s">
        <v>621</v>
      </c>
      <c r="E282" t="s">
        <v>1896</v>
      </c>
      <c r="F282">
        <v>0</v>
      </c>
      <c r="G282">
        <v>0</v>
      </c>
      <c r="H282">
        <v>0</v>
      </c>
      <c r="J282">
        <v>0</v>
      </c>
      <c r="K282" t="s">
        <v>376</v>
      </c>
      <c r="M282" t="s">
        <v>376</v>
      </c>
      <c r="P282" t="s">
        <v>1896</v>
      </c>
      <c r="Q282" t="s">
        <v>377</v>
      </c>
    </row>
    <row r="284" spans="1:17">
      <c r="A284" t="s">
        <v>587</v>
      </c>
      <c r="B284" t="s">
        <v>588</v>
      </c>
      <c r="C284" t="s">
        <v>373</v>
      </c>
      <c r="D284" t="s">
        <v>625</v>
      </c>
      <c r="E284" t="s">
        <v>1897</v>
      </c>
      <c r="F284">
        <v>10</v>
      </c>
      <c r="G284">
        <v>924.4</v>
      </c>
      <c r="H284">
        <v>0</v>
      </c>
      <c r="J284">
        <v>0</v>
      </c>
      <c r="K284" t="s">
        <v>376</v>
      </c>
      <c r="M284" t="s">
        <v>376</v>
      </c>
      <c r="P284" t="s">
        <v>1898</v>
      </c>
      <c r="Q284" t="s">
        <v>377</v>
      </c>
    </row>
    <row r="286" spans="1:17">
      <c r="A286" t="s">
        <v>587</v>
      </c>
      <c r="B286" t="s">
        <v>588</v>
      </c>
      <c r="C286" t="s">
        <v>373</v>
      </c>
      <c r="D286" t="s">
        <v>627</v>
      </c>
      <c r="E286" t="s">
        <v>376</v>
      </c>
      <c r="F286">
        <v>24</v>
      </c>
      <c r="G286">
        <v>2949.12</v>
      </c>
      <c r="H286">
        <v>0</v>
      </c>
      <c r="J286">
        <v>0</v>
      </c>
      <c r="K286" t="s">
        <v>1006</v>
      </c>
      <c r="M286" t="s">
        <v>1899</v>
      </c>
      <c r="P286" t="s">
        <v>1900</v>
      </c>
      <c r="Q286" t="s">
        <v>377</v>
      </c>
    </row>
    <row r="288" spans="1:17">
      <c r="A288" t="s">
        <v>587</v>
      </c>
      <c r="B288" t="s">
        <v>588</v>
      </c>
      <c r="C288" t="s">
        <v>373</v>
      </c>
      <c r="D288" t="s">
        <v>630</v>
      </c>
      <c r="E288" t="s">
        <v>1901</v>
      </c>
      <c r="F288">
        <v>28</v>
      </c>
      <c r="G288">
        <v>2588.3200000000002</v>
      </c>
      <c r="H288">
        <v>0</v>
      </c>
      <c r="J288">
        <v>0</v>
      </c>
      <c r="K288" t="s">
        <v>376</v>
      </c>
      <c r="M288" t="s">
        <v>376</v>
      </c>
      <c r="P288" t="s">
        <v>1902</v>
      </c>
      <c r="Q288" t="s">
        <v>377</v>
      </c>
    </row>
    <row r="290" spans="1:17">
      <c r="A290" t="s">
        <v>587</v>
      </c>
      <c r="B290" t="s">
        <v>588</v>
      </c>
      <c r="C290" t="s">
        <v>373</v>
      </c>
      <c r="D290" t="s">
        <v>632</v>
      </c>
      <c r="E290" t="s">
        <v>376</v>
      </c>
      <c r="F290">
        <v>0</v>
      </c>
      <c r="G290">
        <v>0</v>
      </c>
      <c r="H290">
        <v>0</v>
      </c>
      <c r="J290">
        <v>0</v>
      </c>
      <c r="K290" t="s">
        <v>1903</v>
      </c>
      <c r="M290" t="s">
        <v>635</v>
      </c>
      <c r="P290" t="s">
        <v>1904</v>
      </c>
      <c r="Q290" t="s">
        <v>377</v>
      </c>
    </row>
    <row r="292" spans="1:17">
      <c r="A292" t="s">
        <v>587</v>
      </c>
      <c r="B292" t="s">
        <v>588</v>
      </c>
      <c r="C292" t="s">
        <v>373</v>
      </c>
      <c r="D292" t="s">
        <v>637</v>
      </c>
      <c r="E292" t="s">
        <v>638</v>
      </c>
      <c r="F292">
        <v>8</v>
      </c>
      <c r="G292">
        <v>739.52</v>
      </c>
      <c r="H292">
        <v>0</v>
      </c>
      <c r="J292">
        <v>0</v>
      </c>
      <c r="K292" t="s">
        <v>376</v>
      </c>
      <c r="M292" t="s">
        <v>376</v>
      </c>
      <c r="P292" t="s">
        <v>1905</v>
      </c>
      <c r="Q292" t="s">
        <v>377</v>
      </c>
    </row>
    <row r="294" spans="1:17">
      <c r="A294" t="s">
        <v>587</v>
      </c>
      <c r="B294" t="s">
        <v>588</v>
      </c>
      <c r="C294" t="s">
        <v>373</v>
      </c>
      <c r="D294" t="s">
        <v>640</v>
      </c>
      <c r="E294" t="s">
        <v>1906</v>
      </c>
      <c r="F294">
        <v>12</v>
      </c>
      <c r="G294">
        <v>1109.28</v>
      </c>
      <c r="H294">
        <v>0</v>
      </c>
      <c r="J294">
        <v>0</v>
      </c>
      <c r="K294" t="s">
        <v>376</v>
      </c>
      <c r="M294" t="s">
        <v>376</v>
      </c>
      <c r="P294" t="s">
        <v>1907</v>
      </c>
      <c r="Q294" t="s">
        <v>377</v>
      </c>
    </row>
    <row r="296" spans="1:17">
      <c r="A296" t="s">
        <v>587</v>
      </c>
      <c r="B296" t="s">
        <v>588</v>
      </c>
      <c r="C296" t="s">
        <v>373</v>
      </c>
      <c r="D296" t="s">
        <v>643</v>
      </c>
      <c r="E296" t="s">
        <v>1854</v>
      </c>
      <c r="F296">
        <v>24</v>
      </c>
      <c r="G296">
        <v>2218.56</v>
      </c>
      <c r="H296">
        <v>0</v>
      </c>
      <c r="J296">
        <v>0</v>
      </c>
      <c r="K296" t="s">
        <v>376</v>
      </c>
      <c r="M296" t="s">
        <v>376</v>
      </c>
      <c r="P296" t="s">
        <v>1855</v>
      </c>
    </row>
    <row r="298" spans="1:17">
      <c r="A298" t="s">
        <v>587</v>
      </c>
      <c r="B298" t="s">
        <v>588</v>
      </c>
      <c r="C298" t="s">
        <v>373</v>
      </c>
      <c r="D298" t="s">
        <v>1908</v>
      </c>
      <c r="E298" t="s">
        <v>1857</v>
      </c>
      <c r="F298">
        <v>18</v>
      </c>
      <c r="G298">
        <v>1663.92</v>
      </c>
      <c r="H298">
        <v>0</v>
      </c>
      <c r="J298">
        <v>0</v>
      </c>
      <c r="K298" t="s">
        <v>376</v>
      </c>
      <c r="M298" t="s">
        <v>376</v>
      </c>
      <c r="P298" t="s">
        <v>1909</v>
      </c>
      <c r="Q298" t="s">
        <v>377</v>
      </c>
    </row>
    <row r="300" spans="1:17">
      <c r="A300" t="s">
        <v>587</v>
      </c>
      <c r="B300" t="s">
        <v>588</v>
      </c>
      <c r="C300" t="s">
        <v>373</v>
      </c>
      <c r="D300" t="s">
        <v>1910</v>
      </c>
      <c r="E300" t="s">
        <v>644</v>
      </c>
      <c r="F300">
        <v>8</v>
      </c>
      <c r="G300">
        <v>739.52</v>
      </c>
      <c r="H300">
        <v>0</v>
      </c>
      <c r="J300">
        <v>0</v>
      </c>
      <c r="K300" t="s">
        <v>376</v>
      </c>
      <c r="M300" t="s">
        <v>376</v>
      </c>
      <c r="P300" t="s">
        <v>1911</v>
      </c>
      <c r="Q300" t="s">
        <v>377</v>
      </c>
    </row>
    <row r="302" spans="1:17">
      <c r="A302" t="s">
        <v>587</v>
      </c>
      <c r="B302" t="s">
        <v>588</v>
      </c>
      <c r="C302" t="s">
        <v>373</v>
      </c>
      <c r="D302" t="s">
        <v>646</v>
      </c>
      <c r="E302" t="s">
        <v>1912</v>
      </c>
      <c r="F302">
        <v>48</v>
      </c>
      <c r="G302">
        <v>2160</v>
      </c>
      <c r="H302">
        <v>0</v>
      </c>
      <c r="J302">
        <v>0</v>
      </c>
      <c r="K302" t="s">
        <v>376</v>
      </c>
      <c r="M302" t="s">
        <v>376</v>
      </c>
      <c r="P302" t="s">
        <v>1913</v>
      </c>
      <c r="Q302" t="s">
        <v>377</v>
      </c>
    </row>
    <row r="304" spans="1:17">
      <c r="A304" t="s">
        <v>587</v>
      </c>
      <c r="B304" t="s">
        <v>588</v>
      </c>
      <c r="C304" t="s">
        <v>373</v>
      </c>
      <c r="D304" t="s">
        <v>649</v>
      </c>
      <c r="E304" t="s">
        <v>376</v>
      </c>
      <c r="F304">
        <v>0</v>
      </c>
      <c r="G304">
        <v>0</v>
      </c>
      <c r="H304">
        <v>0</v>
      </c>
      <c r="J304">
        <v>0</v>
      </c>
      <c r="K304" t="s">
        <v>480</v>
      </c>
      <c r="M304" t="s">
        <v>1914</v>
      </c>
      <c r="P304" t="s">
        <v>1915</v>
      </c>
      <c r="Q304" t="s">
        <v>377</v>
      </c>
    </row>
    <row r="306" spans="1:17">
      <c r="A306" t="s">
        <v>587</v>
      </c>
      <c r="B306" t="s">
        <v>588</v>
      </c>
      <c r="C306" t="s">
        <v>373</v>
      </c>
      <c r="D306" t="s">
        <v>653</v>
      </c>
      <c r="E306" t="s">
        <v>376</v>
      </c>
      <c r="F306">
        <v>0</v>
      </c>
      <c r="G306">
        <v>0</v>
      </c>
      <c r="H306">
        <v>0</v>
      </c>
      <c r="J306">
        <v>0</v>
      </c>
      <c r="K306" t="s">
        <v>1916</v>
      </c>
      <c r="M306" t="s">
        <v>1917</v>
      </c>
      <c r="P306" t="s">
        <v>1918</v>
      </c>
      <c r="Q306" t="s">
        <v>377</v>
      </c>
    </row>
    <row r="308" spans="1:17">
      <c r="A308" t="s">
        <v>587</v>
      </c>
      <c r="B308" t="s">
        <v>588</v>
      </c>
      <c r="C308" t="s">
        <v>373</v>
      </c>
      <c r="D308" t="s">
        <v>1919</v>
      </c>
      <c r="E308" t="s">
        <v>376</v>
      </c>
      <c r="F308">
        <v>0</v>
      </c>
      <c r="G308">
        <v>0</v>
      </c>
      <c r="H308">
        <v>0</v>
      </c>
      <c r="J308">
        <v>0</v>
      </c>
      <c r="K308" t="s">
        <v>1012</v>
      </c>
      <c r="M308" t="s">
        <v>376</v>
      </c>
      <c r="P308" t="s">
        <v>1920</v>
      </c>
      <c r="Q308" t="s">
        <v>377</v>
      </c>
    </row>
    <row r="310" spans="1:17">
      <c r="A310" t="s">
        <v>587</v>
      </c>
      <c r="B310" t="s">
        <v>588</v>
      </c>
      <c r="C310" t="s">
        <v>373</v>
      </c>
      <c r="D310" t="s">
        <v>657</v>
      </c>
      <c r="E310" t="s">
        <v>1921</v>
      </c>
      <c r="F310">
        <v>12</v>
      </c>
      <c r="G310">
        <v>985.2</v>
      </c>
      <c r="H310">
        <v>0</v>
      </c>
      <c r="J310">
        <v>0</v>
      </c>
      <c r="K310" t="s">
        <v>480</v>
      </c>
      <c r="M310" t="s">
        <v>376</v>
      </c>
      <c r="P310" t="s">
        <v>1922</v>
      </c>
    </row>
    <row r="312" spans="1:17">
      <c r="A312" t="s">
        <v>587</v>
      </c>
      <c r="B312" t="s">
        <v>588</v>
      </c>
      <c r="C312" t="s">
        <v>601</v>
      </c>
      <c r="D312" t="s">
        <v>1923</v>
      </c>
      <c r="E312" t="s">
        <v>376</v>
      </c>
      <c r="F312">
        <v>16</v>
      </c>
      <c r="G312">
        <v>1313.6</v>
      </c>
      <c r="H312">
        <v>0</v>
      </c>
      <c r="J312">
        <v>0</v>
      </c>
      <c r="K312" t="s">
        <v>1924</v>
      </c>
      <c r="M312" t="s">
        <v>1914</v>
      </c>
      <c r="P312" t="s">
        <v>1925</v>
      </c>
    </row>
    <row r="314" spans="1:17">
      <c r="A314" t="s">
        <v>385</v>
      </c>
      <c r="B314" t="s">
        <v>386</v>
      </c>
      <c r="C314" t="s">
        <v>387</v>
      </c>
      <c r="D314" t="s">
        <v>388</v>
      </c>
      <c r="E314" t="s">
        <v>389</v>
      </c>
      <c r="F314" t="s">
        <v>385</v>
      </c>
      <c r="G314" t="s">
        <v>390</v>
      </c>
      <c r="H314" t="s">
        <v>391</v>
      </c>
      <c r="I314" t="s">
        <v>392</v>
      </c>
      <c r="J314" t="s">
        <v>393</v>
      </c>
      <c r="K314" t="s">
        <v>394</v>
      </c>
      <c r="L314" t="s">
        <v>392</v>
      </c>
      <c r="M314" t="s">
        <v>386</v>
      </c>
      <c r="N314" t="s">
        <v>395</v>
      </c>
      <c r="O314" t="s">
        <v>395</v>
      </c>
      <c r="P314" t="s">
        <v>394</v>
      </c>
      <c r="Q314" t="s">
        <v>396</v>
      </c>
    </row>
    <row r="315" spans="1:17">
      <c r="A315" t="s">
        <v>587</v>
      </c>
      <c r="B315" t="s">
        <v>588</v>
      </c>
      <c r="E315" t="s">
        <v>1926</v>
      </c>
      <c r="F315">
        <v>257</v>
      </c>
      <c r="G315">
        <v>23823.13</v>
      </c>
      <c r="H315">
        <v>0</v>
      </c>
      <c r="J315">
        <v>0</v>
      </c>
      <c r="K315" t="s">
        <v>1927</v>
      </c>
      <c r="M315" t="s">
        <v>1928</v>
      </c>
      <c r="P315" t="s">
        <v>1929</v>
      </c>
    </row>
    <row r="317" spans="1:17">
      <c r="A317" t="s">
        <v>385</v>
      </c>
      <c r="B317" t="s">
        <v>386</v>
      </c>
      <c r="C317" t="s">
        <v>387</v>
      </c>
      <c r="D317" t="s">
        <v>388</v>
      </c>
      <c r="E317" t="s">
        <v>389</v>
      </c>
      <c r="F317" t="s">
        <v>385</v>
      </c>
      <c r="G317" t="s">
        <v>390</v>
      </c>
      <c r="H317" t="s">
        <v>391</v>
      </c>
      <c r="I317" t="s">
        <v>392</v>
      </c>
      <c r="J317" t="s">
        <v>393</v>
      </c>
      <c r="K317" t="s">
        <v>394</v>
      </c>
      <c r="L317" t="s">
        <v>392</v>
      </c>
      <c r="M317" t="s">
        <v>386</v>
      </c>
      <c r="N317" t="s">
        <v>395</v>
      </c>
      <c r="O317" t="s">
        <v>395</v>
      </c>
      <c r="P317" t="s">
        <v>394</v>
      </c>
      <c r="Q317" t="s">
        <v>396</v>
      </c>
    </row>
    <row r="318" spans="1:17">
      <c r="A318" t="s">
        <v>667</v>
      </c>
      <c r="B318" t="s">
        <v>668</v>
      </c>
      <c r="C318" t="s">
        <v>373</v>
      </c>
      <c r="D318" t="s">
        <v>669</v>
      </c>
      <c r="E318" t="s">
        <v>376</v>
      </c>
      <c r="F318">
        <v>0</v>
      </c>
      <c r="G318">
        <v>0</v>
      </c>
      <c r="H318">
        <v>0</v>
      </c>
      <c r="J318">
        <v>0</v>
      </c>
      <c r="K318" t="s">
        <v>1930</v>
      </c>
      <c r="M318" t="s">
        <v>376</v>
      </c>
      <c r="P318" t="s">
        <v>1931</v>
      </c>
      <c r="Q318" t="s">
        <v>377</v>
      </c>
    </row>
    <row r="320" spans="1:17">
      <c r="A320" t="s">
        <v>667</v>
      </c>
      <c r="B320" t="s">
        <v>668</v>
      </c>
      <c r="C320" t="s">
        <v>373</v>
      </c>
      <c r="D320" t="s">
        <v>674</v>
      </c>
      <c r="E320" t="s">
        <v>376</v>
      </c>
      <c r="F320">
        <v>0</v>
      </c>
      <c r="G320">
        <v>0</v>
      </c>
      <c r="H320">
        <v>0</v>
      </c>
      <c r="J320">
        <v>0</v>
      </c>
      <c r="K320" t="s">
        <v>1932</v>
      </c>
      <c r="M320" t="s">
        <v>376</v>
      </c>
      <c r="P320" t="s">
        <v>1933</v>
      </c>
      <c r="Q320" t="s">
        <v>377</v>
      </c>
    </row>
    <row r="322" spans="1:17">
      <c r="A322" t="s">
        <v>667</v>
      </c>
      <c r="B322" t="s">
        <v>668</v>
      </c>
      <c r="C322" t="s">
        <v>373</v>
      </c>
      <c r="D322" t="s">
        <v>677</v>
      </c>
      <c r="E322" t="s">
        <v>376</v>
      </c>
      <c r="F322">
        <v>0</v>
      </c>
      <c r="G322">
        <v>0</v>
      </c>
      <c r="H322">
        <v>0</v>
      </c>
      <c r="J322">
        <v>0</v>
      </c>
      <c r="K322" t="s">
        <v>1006</v>
      </c>
      <c r="M322" t="s">
        <v>1934</v>
      </c>
      <c r="P322" t="s">
        <v>1935</v>
      </c>
      <c r="Q322" t="s">
        <v>377</v>
      </c>
    </row>
    <row r="324" spans="1:17">
      <c r="A324" t="s">
        <v>667</v>
      </c>
      <c r="B324" t="s">
        <v>668</v>
      </c>
      <c r="C324" t="s">
        <v>601</v>
      </c>
      <c r="D324" t="s">
        <v>680</v>
      </c>
      <c r="E324" t="s">
        <v>1936</v>
      </c>
      <c r="F324">
        <v>8</v>
      </c>
      <c r="G324">
        <v>1471.04</v>
      </c>
      <c r="H324">
        <v>0</v>
      </c>
      <c r="J324">
        <v>0</v>
      </c>
      <c r="K324" t="s">
        <v>1937</v>
      </c>
      <c r="M324" t="s">
        <v>376</v>
      </c>
      <c r="P324" t="s">
        <v>1938</v>
      </c>
      <c r="Q324" t="s">
        <v>377</v>
      </c>
    </row>
    <row r="326" spans="1:17">
      <c r="A326" t="s">
        <v>667</v>
      </c>
      <c r="B326" t="s">
        <v>668</v>
      </c>
      <c r="C326" t="s">
        <v>373</v>
      </c>
      <c r="D326" t="s">
        <v>684</v>
      </c>
      <c r="E326" t="s">
        <v>1939</v>
      </c>
      <c r="F326">
        <v>4</v>
      </c>
      <c r="G326">
        <v>910.56</v>
      </c>
      <c r="H326">
        <v>0</v>
      </c>
      <c r="J326">
        <v>0</v>
      </c>
      <c r="K326" t="s">
        <v>1940</v>
      </c>
      <c r="M326" t="s">
        <v>1941</v>
      </c>
      <c r="P326" t="s">
        <v>1942</v>
      </c>
      <c r="Q326" t="s">
        <v>377</v>
      </c>
    </row>
    <row r="328" spans="1:17">
      <c r="A328" t="s">
        <v>667</v>
      </c>
      <c r="B328" t="s">
        <v>668</v>
      </c>
      <c r="C328" t="s">
        <v>373</v>
      </c>
      <c r="D328" t="s">
        <v>689</v>
      </c>
      <c r="E328" t="s">
        <v>376</v>
      </c>
      <c r="F328">
        <v>0</v>
      </c>
      <c r="G328">
        <v>0</v>
      </c>
      <c r="H328">
        <v>0</v>
      </c>
      <c r="J328">
        <v>0</v>
      </c>
      <c r="K328" t="s">
        <v>376</v>
      </c>
      <c r="M328" t="s">
        <v>376</v>
      </c>
      <c r="P328" t="s">
        <v>1943</v>
      </c>
      <c r="Q328" t="s">
        <v>377</v>
      </c>
    </row>
    <row r="330" spans="1:17">
      <c r="A330" t="s">
        <v>667</v>
      </c>
      <c r="B330" t="s">
        <v>668</v>
      </c>
      <c r="C330" t="s">
        <v>373</v>
      </c>
      <c r="D330" t="s">
        <v>692</v>
      </c>
      <c r="E330" t="s">
        <v>1944</v>
      </c>
      <c r="F330">
        <v>16</v>
      </c>
      <c r="G330">
        <v>2805.76</v>
      </c>
      <c r="H330">
        <v>0</v>
      </c>
      <c r="J330">
        <v>0</v>
      </c>
      <c r="K330" t="s">
        <v>694</v>
      </c>
      <c r="M330" t="s">
        <v>1764</v>
      </c>
      <c r="P330" t="s">
        <v>1945</v>
      </c>
      <c r="Q330" t="s">
        <v>377</v>
      </c>
    </row>
    <row r="332" spans="1:17">
      <c r="A332" t="s">
        <v>332</v>
      </c>
      <c r="B332" t="s">
        <v>333</v>
      </c>
      <c r="D332" t="s">
        <v>334</v>
      </c>
      <c r="E332" t="s">
        <v>335</v>
      </c>
      <c r="G332" t="s">
        <v>336</v>
      </c>
      <c r="H332" t="s">
        <v>1681</v>
      </c>
      <c r="I332" t="s">
        <v>338</v>
      </c>
      <c r="J332" s="13">
        <v>43245</v>
      </c>
      <c r="K332" t="s">
        <v>792</v>
      </c>
    </row>
    <row r="333" spans="1:17">
      <c r="G333" t="s">
        <v>340</v>
      </c>
      <c r="H333" t="s">
        <v>341</v>
      </c>
      <c r="K333" t="s">
        <v>342</v>
      </c>
      <c r="L333" t="s">
        <v>343</v>
      </c>
      <c r="P333" t="s">
        <v>344</v>
      </c>
    </row>
    <row r="334" spans="1:17">
      <c r="E334" t="s">
        <v>345</v>
      </c>
      <c r="F334" t="s">
        <v>346</v>
      </c>
      <c r="G334" t="s">
        <v>347</v>
      </c>
      <c r="H334" t="s">
        <v>348</v>
      </c>
      <c r="I334" t="s">
        <v>349</v>
      </c>
      <c r="J334" t="s">
        <v>350</v>
      </c>
      <c r="K334" t="s">
        <v>351</v>
      </c>
      <c r="L334" t="s">
        <v>349</v>
      </c>
      <c r="M334" t="s">
        <v>351</v>
      </c>
      <c r="N334" t="s">
        <v>352</v>
      </c>
      <c r="O334" t="s">
        <v>353</v>
      </c>
      <c r="P334" t="s">
        <v>354</v>
      </c>
    </row>
    <row r="335" spans="1:17">
      <c r="E335" t="s">
        <v>355</v>
      </c>
      <c r="F335" t="s">
        <v>356</v>
      </c>
      <c r="G335" t="s">
        <v>357</v>
      </c>
      <c r="H335" t="s">
        <v>358</v>
      </c>
      <c r="J335" t="s">
        <v>359</v>
      </c>
      <c r="K335" t="s">
        <v>360</v>
      </c>
      <c r="M335" t="s">
        <v>361</v>
      </c>
      <c r="N335" t="s">
        <v>362</v>
      </c>
      <c r="O335" t="s">
        <v>362</v>
      </c>
      <c r="P335" t="s">
        <v>363</v>
      </c>
      <c r="Q335" t="s">
        <v>364</v>
      </c>
    </row>
    <row r="336" spans="1:17">
      <c r="A336" t="s">
        <v>365</v>
      </c>
      <c r="C336" t="s">
        <v>366</v>
      </c>
      <c r="D336" t="s">
        <v>367</v>
      </c>
      <c r="E336" t="s">
        <v>368</v>
      </c>
      <c r="F336" t="s">
        <v>369</v>
      </c>
      <c r="G336" t="s">
        <v>370</v>
      </c>
      <c r="H336" t="s">
        <v>368</v>
      </c>
      <c r="J336" t="s">
        <v>368</v>
      </c>
      <c r="K336" t="s">
        <v>368</v>
      </c>
      <c r="M336" t="s">
        <v>368</v>
      </c>
    </row>
    <row r="339" spans="1:17">
      <c r="A339" t="s">
        <v>667</v>
      </c>
      <c r="B339" t="s">
        <v>668</v>
      </c>
      <c r="C339" t="s">
        <v>373</v>
      </c>
      <c r="D339" t="s">
        <v>696</v>
      </c>
      <c r="E339" t="s">
        <v>1734</v>
      </c>
      <c r="F339">
        <v>0</v>
      </c>
      <c r="G339">
        <v>0</v>
      </c>
      <c r="H339">
        <v>0</v>
      </c>
      <c r="J339">
        <v>0</v>
      </c>
      <c r="K339" t="s">
        <v>376</v>
      </c>
      <c r="M339" t="s">
        <v>376</v>
      </c>
      <c r="P339" t="s">
        <v>1734</v>
      </c>
      <c r="Q339" t="s">
        <v>377</v>
      </c>
    </row>
    <row r="341" spans="1:17">
      <c r="A341" t="s">
        <v>667</v>
      </c>
      <c r="B341" t="s">
        <v>668</v>
      </c>
      <c r="C341" t="s">
        <v>373</v>
      </c>
      <c r="D341" t="s">
        <v>698</v>
      </c>
      <c r="E341" t="s">
        <v>1946</v>
      </c>
      <c r="F341">
        <v>2</v>
      </c>
      <c r="G341">
        <v>333</v>
      </c>
      <c r="H341">
        <v>0</v>
      </c>
      <c r="J341">
        <v>0</v>
      </c>
      <c r="K341" t="s">
        <v>376</v>
      </c>
      <c r="M341" t="s">
        <v>376</v>
      </c>
      <c r="P341" t="s">
        <v>1947</v>
      </c>
      <c r="Q341" t="s">
        <v>377</v>
      </c>
    </row>
    <row r="343" spans="1:17">
      <c r="A343" t="s">
        <v>667</v>
      </c>
      <c r="B343" t="s">
        <v>668</v>
      </c>
      <c r="C343" t="s">
        <v>373</v>
      </c>
      <c r="D343" t="s">
        <v>701</v>
      </c>
      <c r="E343" t="s">
        <v>376</v>
      </c>
      <c r="F343">
        <v>12</v>
      </c>
      <c r="G343">
        <v>985.2</v>
      </c>
      <c r="H343">
        <v>0</v>
      </c>
      <c r="J343">
        <v>0</v>
      </c>
      <c r="K343" t="s">
        <v>1948</v>
      </c>
      <c r="M343" t="s">
        <v>1914</v>
      </c>
      <c r="P343" t="s">
        <v>1949</v>
      </c>
    </row>
    <row r="345" spans="1:17">
      <c r="A345" t="s">
        <v>667</v>
      </c>
      <c r="B345" t="s">
        <v>668</v>
      </c>
      <c r="C345" t="s">
        <v>373</v>
      </c>
      <c r="D345" t="s">
        <v>1950</v>
      </c>
      <c r="E345" t="s">
        <v>1951</v>
      </c>
      <c r="F345">
        <v>0</v>
      </c>
      <c r="G345">
        <v>0</v>
      </c>
      <c r="H345">
        <v>0</v>
      </c>
      <c r="J345">
        <v>0</v>
      </c>
      <c r="K345" t="s">
        <v>376</v>
      </c>
      <c r="M345" t="s">
        <v>376</v>
      </c>
      <c r="P345" t="s">
        <v>1951</v>
      </c>
    </row>
    <row r="347" spans="1:17">
      <c r="A347" t="s">
        <v>385</v>
      </c>
      <c r="B347" t="s">
        <v>386</v>
      </c>
      <c r="C347" t="s">
        <v>387</v>
      </c>
      <c r="D347" t="s">
        <v>388</v>
      </c>
      <c r="E347" t="s">
        <v>389</v>
      </c>
      <c r="F347" t="s">
        <v>385</v>
      </c>
      <c r="G347" t="s">
        <v>390</v>
      </c>
      <c r="H347" t="s">
        <v>391</v>
      </c>
      <c r="I347" t="s">
        <v>392</v>
      </c>
      <c r="J347" t="s">
        <v>393</v>
      </c>
      <c r="K347" t="s">
        <v>394</v>
      </c>
      <c r="L347" t="s">
        <v>392</v>
      </c>
      <c r="M347" t="s">
        <v>386</v>
      </c>
      <c r="N347" t="s">
        <v>395</v>
      </c>
      <c r="O347" t="s">
        <v>395</v>
      </c>
      <c r="P347" t="s">
        <v>394</v>
      </c>
      <c r="Q347" t="s">
        <v>396</v>
      </c>
    </row>
    <row r="348" spans="1:17">
      <c r="A348" t="s">
        <v>667</v>
      </c>
      <c r="B348" t="s">
        <v>668</v>
      </c>
      <c r="E348" t="s">
        <v>1952</v>
      </c>
      <c r="F348">
        <v>42</v>
      </c>
      <c r="G348">
        <v>6505.56</v>
      </c>
      <c r="H348">
        <v>0</v>
      </c>
      <c r="J348">
        <v>0</v>
      </c>
      <c r="K348" t="s">
        <v>1953</v>
      </c>
      <c r="M348" t="s">
        <v>1954</v>
      </c>
      <c r="P348" t="s">
        <v>1955</v>
      </c>
    </row>
    <row r="350" spans="1:17">
      <c r="A350" t="s">
        <v>385</v>
      </c>
      <c r="B350" t="s">
        <v>386</v>
      </c>
      <c r="C350" t="s">
        <v>387</v>
      </c>
      <c r="D350" t="s">
        <v>388</v>
      </c>
      <c r="E350" t="s">
        <v>389</v>
      </c>
      <c r="F350" t="s">
        <v>385</v>
      </c>
      <c r="G350" t="s">
        <v>390</v>
      </c>
      <c r="H350" t="s">
        <v>391</v>
      </c>
      <c r="I350" t="s">
        <v>392</v>
      </c>
      <c r="J350" t="s">
        <v>393</v>
      </c>
      <c r="K350" t="s">
        <v>394</v>
      </c>
      <c r="L350" t="s">
        <v>392</v>
      </c>
      <c r="M350" t="s">
        <v>386</v>
      </c>
      <c r="N350" t="s">
        <v>395</v>
      </c>
      <c r="O350" t="s">
        <v>395</v>
      </c>
      <c r="P350" t="s">
        <v>394</v>
      </c>
      <c r="Q350" t="s">
        <v>396</v>
      </c>
    </row>
    <row r="351" spans="1:17">
      <c r="A351" t="s">
        <v>707</v>
      </c>
      <c r="B351" t="s">
        <v>708</v>
      </c>
      <c r="C351" t="s">
        <v>373</v>
      </c>
      <c r="D351" t="s">
        <v>709</v>
      </c>
      <c r="E351" t="s">
        <v>563</v>
      </c>
      <c r="F351">
        <v>11</v>
      </c>
      <c r="G351">
        <v>1091.8599999999999</v>
      </c>
      <c r="H351">
        <v>0</v>
      </c>
      <c r="J351">
        <v>0</v>
      </c>
      <c r="K351" t="s">
        <v>376</v>
      </c>
      <c r="M351" t="s">
        <v>376</v>
      </c>
      <c r="P351" t="s">
        <v>1956</v>
      </c>
      <c r="Q351" t="s">
        <v>377</v>
      </c>
    </row>
    <row r="353" spans="1:17">
      <c r="A353" t="s">
        <v>707</v>
      </c>
      <c r="B353" t="s">
        <v>708</v>
      </c>
      <c r="C353" t="s">
        <v>373</v>
      </c>
      <c r="D353" t="s">
        <v>711</v>
      </c>
      <c r="E353" t="s">
        <v>563</v>
      </c>
      <c r="F353">
        <v>11</v>
      </c>
      <c r="G353">
        <v>1091.8599999999999</v>
      </c>
      <c r="H353">
        <v>0</v>
      </c>
      <c r="J353">
        <v>0</v>
      </c>
      <c r="K353" t="s">
        <v>376</v>
      </c>
      <c r="M353" t="s">
        <v>376</v>
      </c>
      <c r="P353" t="s">
        <v>1956</v>
      </c>
      <c r="Q353" t="s">
        <v>377</v>
      </c>
    </row>
    <row r="355" spans="1:17">
      <c r="A355" t="s">
        <v>707</v>
      </c>
      <c r="B355" t="s">
        <v>708</v>
      </c>
      <c r="C355" t="s">
        <v>373</v>
      </c>
      <c r="D355" t="s">
        <v>712</v>
      </c>
      <c r="E355" t="s">
        <v>1957</v>
      </c>
      <c r="F355">
        <v>28</v>
      </c>
      <c r="G355">
        <v>4650.1400000000003</v>
      </c>
      <c r="H355">
        <v>0</v>
      </c>
      <c r="J355">
        <v>0</v>
      </c>
      <c r="K355" t="s">
        <v>376</v>
      </c>
      <c r="M355" t="s">
        <v>376</v>
      </c>
      <c r="P355" t="s">
        <v>1958</v>
      </c>
      <c r="Q355" t="s">
        <v>377</v>
      </c>
    </row>
    <row r="357" spans="1:17">
      <c r="A357" t="s">
        <v>707</v>
      </c>
      <c r="B357" t="s">
        <v>708</v>
      </c>
      <c r="C357" t="s">
        <v>373</v>
      </c>
      <c r="D357" t="s">
        <v>716</v>
      </c>
      <c r="E357" t="s">
        <v>1959</v>
      </c>
      <c r="F357">
        <v>26.5</v>
      </c>
      <c r="G357">
        <v>3841.42</v>
      </c>
      <c r="H357">
        <v>0</v>
      </c>
      <c r="J357">
        <v>0</v>
      </c>
      <c r="K357" t="s">
        <v>376</v>
      </c>
      <c r="M357" t="s">
        <v>376</v>
      </c>
      <c r="P357" t="s">
        <v>1960</v>
      </c>
      <c r="Q357" t="s">
        <v>377</v>
      </c>
    </row>
    <row r="359" spans="1:17">
      <c r="A359" t="s">
        <v>707</v>
      </c>
      <c r="B359" t="s">
        <v>708</v>
      </c>
      <c r="C359" t="s">
        <v>373</v>
      </c>
      <c r="D359" t="s">
        <v>719</v>
      </c>
      <c r="E359" t="s">
        <v>1797</v>
      </c>
      <c r="F359">
        <v>15</v>
      </c>
      <c r="G359">
        <v>1488.9</v>
      </c>
      <c r="H359">
        <v>0</v>
      </c>
      <c r="J359">
        <v>0</v>
      </c>
      <c r="K359" t="s">
        <v>376</v>
      </c>
      <c r="M359" t="s">
        <v>376</v>
      </c>
      <c r="P359" t="s">
        <v>1961</v>
      </c>
      <c r="Q359" t="s">
        <v>377</v>
      </c>
    </row>
    <row r="361" spans="1:17">
      <c r="A361" t="s">
        <v>707</v>
      </c>
      <c r="B361" t="s">
        <v>708</v>
      </c>
      <c r="C361" t="s">
        <v>373</v>
      </c>
      <c r="D361" t="s">
        <v>722</v>
      </c>
      <c r="E361" t="s">
        <v>1962</v>
      </c>
      <c r="F361">
        <v>24.5</v>
      </c>
      <c r="G361">
        <v>1885.94</v>
      </c>
      <c r="H361">
        <v>0</v>
      </c>
      <c r="J361">
        <v>0</v>
      </c>
      <c r="K361" t="s">
        <v>376</v>
      </c>
      <c r="M361" t="s">
        <v>376</v>
      </c>
      <c r="P361" t="s">
        <v>1963</v>
      </c>
      <c r="Q361" t="s">
        <v>377</v>
      </c>
    </row>
    <row r="363" spans="1:17">
      <c r="A363" t="s">
        <v>707</v>
      </c>
      <c r="B363" t="s">
        <v>708</v>
      </c>
      <c r="C363" t="s">
        <v>373</v>
      </c>
      <c r="D363" t="s">
        <v>729</v>
      </c>
      <c r="E363" t="s">
        <v>1964</v>
      </c>
      <c r="F363">
        <v>10</v>
      </c>
      <c r="G363">
        <v>2223</v>
      </c>
      <c r="H363">
        <v>0</v>
      </c>
      <c r="J363">
        <v>0</v>
      </c>
      <c r="K363" t="s">
        <v>376</v>
      </c>
      <c r="M363" t="s">
        <v>376</v>
      </c>
      <c r="P363" t="s">
        <v>1965</v>
      </c>
      <c r="Q363" t="s">
        <v>377</v>
      </c>
    </row>
    <row r="365" spans="1:17">
      <c r="A365" t="s">
        <v>707</v>
      </c>
      <c r="B365" t="s">
        <v>708</v>
      </c>
      <c r="C365" t="s">
        <v>373</v>
      </c>
      <c r="D365" t="s">
        <v>732</v>
      </c>
      <c r="E365" t="s">
        <v>1966</v>
      </c>
      <c r="F365">
        <v>10</v>
      </c>
      <c r="G365">
        <v>1883</v>
      </c>
      <c r="H365">
        <v>0</v>
      </c>
      <c r="J365">
        <v>0</v>
      </c>
      <c r="K365" t="s">
        <v>376</v>
      </c>
      <c r="M365" t="s">
        <v>376</v>
      </c>
      <c r="P365" t="s">
        <v>1967</v>
      </c>
      <c r="Q365" t="s">
        <v>377</v>
      </c>
    </row>
    <row r="367" spans="1:17">
      <c r="A367" t="s">
        <v>707</v>
      </c>
      <c r="B367" t="s">
        <v>708</v>
      </c>
      <c r="C367" t="s">
        <v>373</v>
      </c>
      <c r="D367" t="s">
        <v>1968</v>
      </c>
      <c r="E367" t="s">
        <v>1969</v>
      </c>
      <c r="F367">
        <v>0</v>
      </c>
      <c r="G367">
        <v>0</v>
      </c>
      <c r="H367">
        <v>0</v>
      </c>
      <c r="J367">
        <v>0</v>
      </c>
      <c r="K367" t="s">
        <v>376</v>
      </c>
      <c r="M367" t="s">
        <v>376</v>
      </c>
      <c r="P367" t="s">
        <v>1969</v>
      </c>
    </row>
    <row r="369" spans="1:17">
      <c r="A369" t="s">
        <v>707</v>
      </c>
      <c r="B369" t="s">
        <v>708</v>
      </c>
      <c r="C369" t="s">
        <v>373</v>
      </c>
      <c r="D369" t="s">
        <v>738</v>
      </c>
      <c r="E369" t="s">
        <v>739</v>
      </c>
      <c r="F369">
        <v>36</v>
      </c>
      <c r="G369">
        <v>1549.8</v>
      </c>
      <c r="H369">
        <v>0</v>
      </c>
      <c r="J369">
        <v>0</v>
      </c>
      <c r="K369" t="s">
        <v>376</v>
      </c>
      <c r="M369" t="s">
        <v>376</v>
      </c>
      <c r="P369" t="s">
        <v>1970</v>
      </c>
      <c r="Q369" t="s">
        <v>377</v>
      </c>
    </row>
    <row r="371" spans="1:17">
      <c r="A371" t="s">
        <v>707</v>
      </c>
      <c r="B371" t="s">
        <v>708</v>
      </c>
      <c r="C371" t="s">
        <v>373</v>
      </c>
      <c r="D371" t="s">
        <v>741</v>
      </c>
      <c r="E371" t="s">
        <v>658</v>
      </c>
      <c r="F371">
        <v>4</v>
      </c>
      <c r="G371">
        <v>328.4</v>
      </c>
      <c r="H371">
        <v>0</v>
      </c>
      <c r="J371">
        <v>0</v>
      </c>
      <c r="K371" t="s">
        <v>376</v>
      </c>
      <c r="M371" t="s">
        <v>376</v>
      </c>
      <c r="P371" t="s">
        <v>1971</v>
      </c>
      <c r="Q371" t="s">
        <v>377</v>
      </c>
    </row>
    <row r="373" spans="1:17">
      <c r="A373" t="s">
        <v>707</v>
      </c>
      <c r="B373" t="s">
        <v>708</v>
      </c>
      <c r="C373" t="s">
        <v>373</v>
      </c>
      <c r="D373" t="s">
        <v>744</v>
      </c>
      <c r="E373" t="s">
        <v>697</v>
      </c>
      <c r="F373">
        <v>10</v>
      </c>
      <c r="G373">
        <v>821</v>
      </c>
      <c r="H373">
        <v>0</v>
      </c>
      <c r="J373">
        <v>0</v>
      </c>
      <c r="K373" t="s">
        <v>376</v>
      </c>
      <c r="M373" t="s">
        <v>376</v>
      </c>
      <c r="P373" t="s">
        <v>1972</v>
      </c>
      <c r="Q373" t="s">
        <v>377</v>
      </c>
    </row>
    <row r="375" spans="1:17">
      <c r="A375" t="s">
        <v>707</v>
      </c>
      <c r="B375" t="s">
        <v>708</v>
      </c>
      <c r="C375" t="s">
        <v>601</v>
      </c>
      <c r="D375" t="s">
        <v>746</v>
      </c>
      <c r="E375" t="s">
        <v>1973</v>
      </c>
      <c r="F375">
        <v>0</v>
      </c>
      <c r="G375">
        <v>0</v>
      </c>
      <c r="H375">
        <v>0</v>
      </c>
      <c r="J375">
        <v>0</v>
      </c>
      <c r="K375" t="s">
        <v>376</v>
      </c>
      <c r="M375" t="s">
        <v>376</v>
      </c>
      <c r="P375" t="s">
        <v>1973</v>
      </c>
      <c r="Q375" t="s">
        <v>377</v>
      </c>
    </row>
    <row r="377" spans="1:17">
      <c r="A377" t="s">
        <v>707</v>
      </c>
      <c r="B377" t="s">
        <v>708</v>
      </c>
      <c r="C377" t="s">
        <v>601</v>
      </c>
      <c r="D377" t="s">
        <v>748</v>
      </c>
      <c r="E377" t="s">
        <v>1725</v>
      </c>
      <c r="F377">
        <v>10</v>
      </c>
      <c r="G377">
        <v>821</v>
      </c>
      <c r="H377">
        <v>0</v>
      </c>
      <c r="J377">
        <v>0</v>
      </c>
      <c r="K377" t="s">
        <v>376</v>
      </c>
      <c r="M377" t="s">
        <v>376</v>
      </c>
      <c r="P377" t="s">
        <v>1086</v>
      </c>
      <c r="Q377" t="s">
        <v>377</v>
      </c>
    </row>
    <row r="379" spans="1:17">
      <c r="A379" t="s">
        <v>707</v>
      </c>
      <c r="B379" t="s">
        <v>708</v>
      </c>
      <c r="C379" t="s">
        <v>751</v>
      </c>
      <c r="D379" t="s">
        <v>752</v>
      </c>
      <c r="E379" t="s">
        <v>749</v>
      </c>
      <c r="F379">
        <v>11.5</v>
      </c>
      <c r="G379">
        <v>944.15</v>
      </c>
      <c r="H379">
        <v>0</v>
      </c>
      <c r="J379">
        <v>0</v>
      </c>
      <c r="K379" t="s">
        <v>376</v>
      </c>
      <c r="M379" t="s">
        <v>376</v>
      </c>
      <c r="P379" t="s">
        <v>1974</v>
      </c>
      <c r="Q379" t="s">
        <v>377</v>
      </c>
    </row>
    <row r="381" spans="1:17">
      <c r="A381" t="s">
        <v>707</v>
      </c>
      <c r="B381" t="s">
        <v>708</v>
      </c>
      <c r="C381" t="s">
        <v>373</v>
      </c>
      <c r="D381" t="s">
        <v>755</v>
      </c>
      <c r="E381" t="s">
        <v>1725</v>
      </c>
      <c r="F381">
        <v>28</v>
      </c>
      <c r="G381">
        <v>2298.8000000000002</v>
      </c>
      <c r="H381">
        <v>0</v>
      </c>
      <c r="J381">
        <v>0</v>
      </c>
      <c r="K381" t="s">
        <v>376</v>
      </c>
      <c r="M381" t="s">
        <v>376</v>
      </c>
      <c r="P381" t="s">
        <v>1975</v>
      </c>
      <c r="Q381" t="s">
        <v>377</v>
      </c>
    </row>
    <row r="383" spans="1:17">
      <c r="A383" t="s">
        <v>707</v>
      </c>
      <c r="B383" t="s">
        <v>708</v>
      </c>
      <c r="C383" t="s">
        <v>373</v>
      </c>
      <c r="D383" t="s">
        <v>758</v>
      </c>
      <c r="E383" t="s">
        <v>1722</v>
      </c>
      <c r="F383">
        <v>17</v>
      </c>
      <c r="G383">
        <v>1395.7</v>
      </c>
      <c r="H383">
        <v>0</v>
      </c>
      <c r="J383">
        <v>0</v>
      </c>
      <c r="K383" t="s">
        <v>376</v>
      </c>
      <c r="M383" t="s">
        <v>376</v>
      </c>
      <c r="P383" t="s">
        <v>1976</v>
      </c>
    </row>
    <row r="385" spans="1:17">
      <c r="A385" t="s">
        <v>707</v>
      </c>
      <c r="B385" t="s">
        <v>708</v>
      </c>
      <c r="C385" t="s">
        <v>373</v>
      </c>
      <c r="D385" t="s">
        <v>759</v>
      </c>
      <c r="E385" t="s">
        <v>1722</v>
      </c>
      <c r="F385">
        <v>17</v>
      </c>
      <c r="G385">
        <v>1395.7</v>
      </c>
      <c r="H385">
        <v>0</v>
      </c>
      <c r="J385">
        <v>0</v>
      </c>
      <c r="K385" t="s">
        <v>376</v>
      </c>
      <c r="M385" t="s">
        <v>376</v>
      </c>
      <c r="P385" t="s">
        <v>1976</v>
      </c>
      <c r="Q385" t="s">
        <v>377</v>
      </c>
    </row>
    <row r="387" spans="1:17">
      <c r="A387" t="s">
        <v>707</v>
      </c>
      <c r="B387" t="s">
        <v>708</v>
      </c>
      <c r="C387" t="s">
        <v>373</v>
      </c>
      <c r="D387" t="s">
        <v>762</v>
      </c>
      <c r="E387" t="s">
        <v>697</v>
      </c>
      <c r="F387">
        <v>10</v>
      </c>
      <c r="G387">
        <v>821</v>
      </c>
      <c r="H387">
        <v>0</v>
      </c>
      <c r="J387">
        <v>0</v>
      </c>
      <c r="K387" t="s">
        <v>376</v>
      </c>
      <c r="M387" t="s">
        <v>376</v>
      </c>
      <c r="P387" t="s">
        <v>1972</v>
      </c>
      <c r="Q387" t="s">
        <v>377</v>
      </c>
    </row>
    <row r="389" spans="1:17">
      <c r="A389" t="s">
        <v>707</v>
      </c>
      <c r="B389" t="s">
        <v>708</v>
      </c>
      <c r="C389" t="s">
        <v>373</v>
      </c>
      <c r="D389" t="s">
        <v>765</v>
      </c>
      <c r="E389" t="s">
        <v>1977</v>
      </c>
      <c r="F389">
        <v>26.5</v>
      </c>
      <c r="G389">
        <v>1559.9</v>
      </c>
      <c r="H389">
        <v>0</v>
      </c>
      <c r="J389">
        <v>0</v>
      </c>
      <c r="K389" t="s">
        <v>376</v>
      </c>
      <c r="M389" t="s">
        <v>376</v>
      </c>
      <c r="P389" t="s">
        <v>1978</v>
      </c>
      <c r="Q389" t="s">
        <v>377</v>
      </c>
    </row>
    <row r="391" spans="1:17">
      <c r="A391" t="s">
        <v>707</v>
      </c>
      <c r="B391" t="s">
        <v>708</v>
      </c>
      <c r="C391" t="s">
        <v>373</v>
      </c>
      <c r="D391" t="s">
        <v>768</v>
      </c>
      <c r="E391" t="s">
        <v>483</v>
      </c>
      <c r="F391">
        <v>28</v>
      </c>
      <c r="G391">
        <v>2298.8000000000002</v>
      </c>
      <c r="H391">
        <v>0</v>
      </c>
      <c r="J391">
        <v>0</v>
      </c>
      <c r="K391" t="s">
        <v>376</v>
      </c>
      <c r="M391" t="s">
        <v>376</v>
      </c>
      <c r="P391" t="s">
        <v>1979</v>
      </c>
      <c r="Q391" t="s">
        <v>377</v>
      </c>
    </row>
    <row r="393" spans="1:17">
      <c r="A393" t="s">
        <v>707</v>
      </c>
      <c r="B393" t="s">
        <v>708</v>
      </c>
      <c r="C393" t="s">
        <v>373</v>
      </c>
      <c r="D393" t="s">
        <v>771</v>
      </c>
      <c r="E393" t="s">
        <v>459</v>
      </c>
      <c r="F393">
        <v>0</v>
      </c>
      <c r="G393">
        <v>0</v>
      </c>
      <c r="H393">
        <v>0</v>
      </c>
      <c r="J393">
        <v>0</v>
      </c>
      <c r="K393" t="s">
        <v>376</v>
      </c>
      <c r="M393" t="s">
        <v>376</v>
      </c>
      <c r="P393" t="s">
        <v>1980</v>
      </c>
      <c r="Q393" t="s">
        <v>377</v>
      </c>
    </row>
    <row r="395" spans="1:17">
      <c r="A395" t="s">
        <v>707</v>
      </c>
      <c r="B395" t="s">
        <v>708</v>
      </c>
      <c r="C395" t="s">
        <v>373</v>
      </c>
      <c r="D395" t="s">
        <v>773</v>
      </c>
      <c r="E395" t="s">
        <v>1981</v>
      </c>
      <c r="F395">
        <v>3</v>
      </c>
      <c r="G395">
        <v>333</v>
      </c>
      <c r="H395">
        <v>0</v>
      </c>
      <c r="J395">
        <v>0</v>
      </c>
      <c r="K395" t="s">
        <v>376</v>
      </c>
      <c r="M395" t="s">
        <v>376</v>
      </c>
      <c r="P395" t="s">
        <v>1982</v>
      </c>
      <c r="Q395" t="s">
        <v>377</v>
      </c>
    </row>
    <row r="398" spans="1:17">
      <c r="A398" t="s">
        <v>332</v>
      </c>
      <c r="B398" t="s">
        <v>333</v>
      </c>
      <c r="D398" t="s">
        <v>334</v>
      </c>
      <c r="E398" t="s">
        <v>335</v>
      </c>
      <c r="G398" t="s">
        <v>336</v>
      </c>
      <c r="H398" t="s">
        <v>1681</v>
      </c>
      <c r="I398" t="s">
        <v>338</v>
      </c>
      <c r="J398" s="13">
        <v>43245</v>
      </c>
      <c r="K398" t="s">
        <v>865</v>
      </c>
    </row>
    <row r="399" spans="1:17">
      <c r="G399" t="s">
        <v>340</v>
      </c>
      <c r="H399" t="s">
        <v>341</v>
      </c>
      <c r="K399" t="s">
        <v>342</v>
      </c>
      <c r="L399" t="s">
        <v>343</v>
      </c>
      <c r="P399" t="s">
        <v>344</v>
      </c>
    </row>
    <row r="400" spans="1:17">
      <c r="E400" t="s">
        <v>345</v>
      </c>
      <c r="F400" t="s">
        <v>346</v>
      </c>
      <c r="G400" t="s">
        <v>347</v>
      </c>
      <c r="H400" t="s">
        <v>348</v>
      </c>
      <c r="I400" t="s">
        <v>349</v>
      </c>
      <c r="J400" t="s">
        <v>350</v>
      </c>
      <c r="K400" t="s">
        <v>351</v>
      </c>
      <c r="L400" t="s">
        <v>349</v>
      </c>
      <c r="M400" t="s">
        <v>351</v>
      </c>
      <c r="N400" t="s">
        <v>352</v>
      </c>
      <c r="O400" t="s">
        <v>353</v>
      </c>
      <c r="P400" t="s">
        <v>354</v>
      </c>
    </row>
    <row r="401" spans="1:17">
      <c r="E401" t="s">
        <v>355</v>
      </c>
      <c r="F401" t="s">
        <v>356</v>
      </c>
      <c r="G401" t="s">
        <v>357</v>
      </c>
      <c r="H401" t="s">
        <v>358</v>
      </c>
      <c r="J401" t="s">
        <v>359</v>
      </c>
      <c r="K401" t="s">
        <v>360</v>
      </c>
      <c r="M401" t="s">
        <v>361</v>
      </c>
      <c r="N401" t="s">
        <v>362</v>
      </c>
      <c r="O401" t="s">
        <v>362</v>
      </c>
      <c r="P401" t="s">
        <v>363</v>
      </c>
      <c r="Q401" t="s">
        <v>364</v>
      </c>
    </row>
    <row r="402" spans="1:17">
      <c r="A402" t="s">
        <v>365</v>
      </c>
      <c r="C402" t="s">
        <v>366</v>
      </c>
      <c r="D402" t="s">
        <v>367</v>
      </c>
      <c r="E402" t="s">
        <v>368</v>
      </c>
      <c r="F402" t="s">
        <v>369</v>
      </c>
      <c r="G402" t="s">
        <v>370</v>
      </c>
      <c r="H402" t="s">
        <v>368</v>
      </c>
      <c r="J402" t="s">
        <v>368</v>
      </c>
      <c r="K402" t="s">
        <v>368</v>
      </c>
      <c r="M402" t="s">
        <v>368</v>
      </c>
    </row>
    <row r="404" spans="1:17">
      <c r="A404" t="s">
        <v>707</v>
      </c>
      <c r="B404" t="s">
        <v>708</v>
      </c>
      <c r="C404" t="s">
        <v>373</v>
      </c>
      <c r="D404" t="s">
        <v>1983</v>
      </c>
      <c r="E404" t="s">
        <v>376</v>
      </c>
      <c r="F404">
        <v>3</v>
      </c>
      <c r="G404">
        <v>333</v>
      </c>
      <c r="H404">
        <v>0</v>
      </c>
      <c r="J404">
        <v>0</v>
      </c>
      <c r="K404" t="s">
        <v>376</v>
      </c>
      <c r="M404" t="s">
        <v>376</v>
      </c>
      <c r="P404" t="s">
        <v>1984</v>
      </c>
      <c r="Q404" t="s">
        <v>377</v>
      </c>
    </row>
    <row r="406" spans="1:17">
      <c r="A406" t="s">
        <v>707</v>
      </c>
      <c r="B406" t="s">
        <v>708</v>
      </c>
      <c r="C406" t="s">
        <v>601</v>
      </c>
      <c r="D406" t="s">
        <v>774</v>
      </c>
      <c r="E406" t="s">
        <v>459</v>
      </c>
      <c r="F406">
        <v>0</v>
      </c>
      <c r="G406">
        <v>0</v>
      </c>
      <c r="H406">
        <v>0</v>
      </c>
      <c r="J406">
        <v>0</v>
      </c>
      <c r="K406" t="s">
        <v>376</v>
      </c>
      <c r="M406" t="s">
        <v>376</v>
      </c>
      <c r="P406" t="s">
        <v>459</v>
      </c>
      <c r="Q406" t="s">
        <v>377</v>
      </c>
    </row>
    <row r="408" spans="1:17">
      <c r="A408" t="s">
        <v>707</v>
      </c>
      <c r="B408" t="s">
        <v>708</v>
      </c>
      <c r="C408" t="s">
        <v>601</v>
      </c>
      <c r="D408" t="s">
        <v>1985</v>
      </c>
      <c r="E408" t="s">
        <v>459</v>
      </c>
      <c r="F408">
        <v>0</v>
      </c>
      <c r="G408">
        <v>0</v>
      </c>
      <c r="H408">
        <v>0</v>
      </c>
      <c r="J408">
        <v>0</v>
      </c>
      <c r="K408" t="s">
        <v>376</v>
      </c>
      <c r="M408" t="s">
        <v>376</v>
      </c>
      <c r="P408" t="s">
        <v>459</v>
      </c>
      <c r="Q408" t="s">
        <v>377</v>
      </c>
    </row>
    <row r="410" spans="1:17">
      <c r="A410" t="s">
        <v>385</v>
      </c>
      <c r="B410" t="s">
        <v>386</v>
      </c>
      <c r="C410" t="s">
        <v>387</v>
      </c>
      <c r="D410" t="s">
        <v>388</v>
      </c>
      <c r="E410" t="s">
        <v>389</v>
      </c>
      <c r="F410" t="s">
        <v>385</v>
      </c>
      <c r="G410" t="s">
        <v>390</v>
      </c>
      <c r="H410" t="s">
        <v>391</v>
      </c>
      <c r="I410" t="s">
        <v>392</v>
      </c>
      <c r="J410" t="s">
        <v>393</v>
      </c>
      <c r="K410" t="s">
        <v>394</v>
      </c>
      <c r="L410" t="s">
        <v>392</v>
      </c>
      <c r="M410" t="s">
        <v>386</v>
      </c>
      <c r="N410" t="s">
        <v>395</v>
      </c>
      <c r="O410" t="s">
        <v>395</v>
      </c>
      <c r="P410" t="s">
        <v>394</v>
      </c>
      <c r="Q410" t="s">
        <v>396</v>
      </c>
    </row>
    <row r="411" spans="1:17">
      <c r="A411" t="s">
        <v>707</v>
      </c>
      <c r="B411" t="s">
        <v>708</v>
      </c>
      <c r="E411" t="s">
        <v>1986</v>
      </c>
      <c r="F411">
        <v>340</v>
      </c>
      <c r="G411">
        <v>33056.370000000003</v>
      </c>
      <c r="H411">
        <v>0</v>
      </c>
      <c r="J411">
        <v>0</v>
      </c>
      <c r="K411" t="s">
        <v>376</v>
      </c>
      <c r="M411" t="s">
        <v>376</v>
      </c>
      <c r="P411" t="s">
        <v>1987</v>
      </c>
    </row>
    <row r="413" spans="1:17">
      <c r="A413" t="s">
        <v>385</v>
      </c>
      <c r="B413" t="s">
        <v>386</v>
      </c>
      <c r="C413" t="s">
        <v>387</v>
      </c>
      <c r="D413" t="s">
        <v>388</v>
      </c>
      <c r="E413" t="s">
        <v>389</v>
      </c>
      <c r="F413" t="s">
        <v>385</v>
      </c>
      <c r="G413" t="s">
        <v>390</v>
      </c>
      <c r="H413" t="s">
        <v>391</v>
      </c>
      <c r="I413" t="s">
        <v>392</v>
      </c>
      <c r="J413" t="s">
        <v>393</v>
      </c>
      <c r="K413" t="s">
        <v>394</v>
      </c>
      <c r="L413" t="s">
        <v>392</v>
      </c>
      <c r="M413" t="s">
        <v>386</v>
      </c>
      <c r="N413" t="s">
        <v>395</v>
      </c>
      <c r="O413" t="s">
        <v>395</v>
      </c>
      <c r="P413" t="s">
        <v>394</v>
      </c>
      <c r="Q413" t="s">
        <v>396</v>
      </c>
    </row>
    <row r="414" spans="1:17">
      <c r="A414" t="s">
        <v>779</v>
      </c>
      <c r="B414" t="s">
        <v>780</v>
      </c>
      <c r="C414" t="s">
        <v>373</v>
      </c>
      <c r="D414" t="s">
        <v>781</v>
      </c>
      <c r="E414" t="s">
        <v>1988</v>
      </c>
      <c r="F414">
        <v>19</v>
      </c>
      <c r="G414">
        <v>0</v>
      </c>
      <c r="H414">
        <v>0</v>
      </c>
      <c r="J414">
        <v>0</v>
      </c>
      <c r="K414" t="s">
        <v>376</v>
      </c>
      <c r="M414" t="s">
        <v>376</v>
      </c>
      <c r="P414" t="s">
        <v>1989</v>
      </c>
      <c r="Q414" t="s">
        <v>377</v>
      </c>
    </row>
    <row r="416" spans="1:17">
      <c r="A416" t="s">
        <v>779</v>
      </c>
      <c r="B416" t="s">
        <v>780</v>
      </c>
      <c r="C416" t="s">
        <v>373</v>
      </c>
      <c r="D416" t="s">
        <v>784</v>
      </c>
      <c r="E416" t="s">
        <v>1711</v>
      </c>
      <c r="F416">
        <v>4</v>
      </c>
      <c r="G416">
        <v>397.04</v>
      </c>
      <c r="H416">
        <v>0</v>
      </c>
      <c r="J416">
        <v>0</v>
      </c>
      <c r="K416" t="s">
        <v>376</v>
      </c>
      <c r="M416" t="s">
        <v>376</v>
      </c>
      <c r="P416" t="s">
        <v>1990</v>
      </c>
      <c r="Q416" t="s">
        <v>377</v>
      </c>
    </row>
    <row r="418" spans="1:17">
      <c r="A418" t="s">
        <v>779</v>
      </c>
      <c r="B418" t="s">
        <v>780</v>
      </c>
      <c r="C418" t="s">
        <v>373</v>
      </c>
      <c r="D418" t="s">
        <v>786</v>
      </c>
      <c r="E418" t="s">
        <v>1991</v>
      </c>
      <c r="F418">
        <v>3</v>
      </c>
      <c r="G418">
        <v>859.91</v>
      </c>
      <c r="H418">
        <v>0</v>
      </c>
      <c r="J418">
        <v>0</v>
      </c>
      <c r="K418" t="s">
        <v>376</v>
      </c>
      <c r="M418" t="s">
        <v>376</v>
      </c>
      <c r="P418" t="s">
        <v>1992</v>
      </c>
      <c r="Q418" t="s">
        <v>377</v>
      </c>
    </row>
    <row r="420" spans="1:17">
      <c r="A420" t="s">
        <v>779</v>
      </c>
      <c r="B420" t="s">
        <v>780</v>
      </c>
      <c r="C420" t="s">
        <v>373</v>
      </c>
      <c r="D420" t="s">
        <v>1993</v>
      </c>
      <c r="E420" t="s">
        <v>816</v>
      </c>
      <c r="F420">
        <v>0</v>
      </c>
      <c r="G420">
        <v>0</v>
      </c>
      <c r="H420">
        <v>0</v>
      </c>
      <c r="J420">
        <v>0</v>
      </c>
      <c r="K420" t="s">
        <v>376</v>
      </c>
      <c r="M420" t="s">
        <v>376</v>
      </c>
      <c r="P420" t="s">
        <v>1994</v>
      </c>
      <c r="Q420" t="s">
        <v>377</v>
      </c>
    </row>
    <row r="422" spans="1:17">
      <c r="A422" t="s">
        <v>779</v>
      </c>
      <c r="B422" t="s">
        <v>780</v>
      </c>
      <c r="C422" t="s">
        <v>373</v>
      </c>
      <c r="D422" t="s">
        <v>789</v>
      </c>
      <c r="E422" t="s">
        <v>1995</v>
      </c>
      <c r="F422">
        <v>10.5</v>
      </c>
      <c r="G422">
        <v>1042.23</v>
      </c>
      <c r="H422">
        <v>0</v>
      </c>
      <c r="J422">
        <v>0</v>
      </c>
      <c r="K422" t="s">
        <v>376</v>
      </c>
      <c r="M422" t="s">
        <v>376</v>
      </c>
      <c r="P422" t="s">
        <v>1996</v>
      </c>
      <c r="Q422" t="s">
        <v>377</v>
      </c>
    </row>
    <row r="424" spans="1:17">
      <c r="A424" t="s">
        <v>779</v>
      </c>
      <c r="B424" t="s">
        <v>780</v>
      </c>
      <c r="C424" t="s">
        <v>373</v>
      </c>
      <c r="D424" t="s">
        <v>790</v>
      </c>
      <c r="E424" t="s">
        <v>527</v>
      </c>
      <c r="F424">
        <v>8</v>
      </c>
      <c r="G424">
        <v>794.08</v>
      </c>
      <c r="H424">
        <v>0</v>
      </c>
      <c r="J424">
        <v>0</v>
      </c>
      <c r="K424" t="s">
        <v>376</v>
      </c>
      <c r="M424" t="s">
        <v>376</v>
      </c>
      <c r="P424" t="s">
        <v>1997</v>
      </c>
      <c r="Q424" t="s">
        <v>377</v>
      </c>
    </row>
    <row r="426" spans="1:17">
      <c r="A426" t="s">
        <v>779</v>
      </c>
      <c r="B426" t="s">
        <v>780</v>
      </c>
      <c r="C426" t="s">
        <v>373</v>
      </c>
      <c r="D426" t="s">
        <v>1998</v>
      </c>
      <c r="E426" t="s">
        <v>1999</v>
      </c>
      <c r="F426">
        <v>0</v>
      </c>
      <c r="G426">
        <v>0</v>
      </c>
      <c r="H426">
        <v>0</v>
      </c>
      <c r="J426">
        <v>0</v>
      </c>
      <c r="K426" t="s">
        <v>376</v>
      </c>
      <c r="M426" t="s">
        <v>376</v>
      </c>
      <c r="P426" t="s">
        <v>1999</v>
      </c>
      <c r="Q426" t="s">
        <v>377</v>
      </c>
    </row>
    <row r="428" spans="1:17">
      <c r="A428" t="s">
        <v>779</v>
      </c>
      <c r="B428" t="s">
        <v>780</v>
      </c>
      <c r="C428" t="s">
        <v>793</v>
      </c>
      <c r="D428" t="s">
        <v>794</v>
      </c>
      <c r="E428" t="s">
        <v>430</v>
      </c>
      <c r="F428">
        <v>19</v>
      </c>
      <c r="G428">
        <v>1885.94</v>
      </c>
      <c r="H428">
        <v>0</v>
      </c>
      <c r="J428">
        <v>0</v>
      </c>
      <c r="K428" t="s">
        <v>376</v>
      </c>
      <c r="M428" t="s">
        <v>376</v>
      </c>
      <c r="P428" t="s">
        <v>2000</v>
      </c>
      <c r="Q428" t="s">
        <v>377</v>
      </c>
    </row>
    <row r="430" spans="1:17">
      <c r="A430" t="s">
        <v>779</v>
      </c>
      <c r="B430" t="s">
        <v>780</v>
      </c>
      <c r="C430" t="s">
        <v>373</v>
      </c>
      <c r="D430" t="s">
        <v>797</v>
      </c>
      <c r="E430" t="s">
        <v>2001</v>
      </c>
      <c r="F430">
        <v>0</v>
      </c>
      <c r="G430">
        <v>0</v>
      </c>
      <c r="H430">
        <v>0</v>
      </c>
      <c r="J430">
        <v>0</v>
      </c>
      <c r="K430" t="s">
        <v>376</v>
      </c>
      <c r="M430" t="s">
        <v>376</v>
      </c>
      <c r="P430" t="s">
        <v>2002</v>
      </c>
      <c r="Q430" t="s">
        <v>377</v>
      </c>
    </row>
    <row r="432" spans="1:17">
      <c r="A432" t="s">
        <v>779</v>
      </c>
      <c r="B432" t="s">
        <v>780</v>
      </c>
      <c r="C432" t="s">
        <v>373</v>
      </c>
      <c r="D432" t="s">
        <v>800</v>
      </c>
      <c r="E432" t="s">
        <v>1800</v>
      </c>
      <c r="F432">
        <v>11</v>
      </c>
      <c r="G432">
        <v>1091.8599999999999</v>
      </c>
      <c r="H432">
        <v>0</v>
      </c>
      <c r="J432">
        <v>0</v>
      </c>
      <c r="K432" t="s">
        <v>376</v>
      </c>
      <c r="M432" t="s">
        <v>376</v>
      </c>
      <c r="P432" t="s">
        <v>2003</v>
      </c>
      <c r="Q432" t="s">
        <v>377</v>
      </c>
    </row>
    <row r="434" spans="1:17">
      <c r="A434" t="s">
        <v>779</v>
      </c>
      <c r="B434" t="s">
        <v>780</v>
      </c>
      <c r="C434" t="s">
        <v>373</v>
      </c>
      <c r="D434" t="s">
        <v>2004</v>
      </c>
      <c r="E434" t="s">
        <v>798</v>
      </c>
      <c r="F434">
        <v>11</v>
      </c>
      <c r="G434">
        <v>1091.8599999999999</v>
      </c>
      <c r="H434">
        <v>0</v>
      </c>
      <c r="J434">
        <v>0</v>
      </c>
      <c r="K434" t="s">
        <v>376</v>
      </c>
      <c r="M434" t="s">
        <v>376</v>
      </c>
      <c r="P434" t="s">
        <v>2005</v>
      </c>
      <c r="Q434" t="s">
        <v>377</v>
      </c>
    </row>
    <row r="436" spans="1:17">
      <c r="A436" t="s">
        <v>779</v>
      </c>
      <c r="B436" t="s">
        <v>780</v>
      </c>
      <c r="C436" t="s">
        <v>601</v>
      </c>
      <c r="D436" t="s">
        <v>802</v>
      </c>
      <c r="E436" t="s">
        <v>803</v>
      </c>
      <c r="F436">
        <v>21.5</v>
      </c>
      <c r="G436">
        <v>4894.26</v>
      </c>
      <c r="H436">
        <v>0</v>
      </c>
      <c r="J436">
        <v>0</v>
      </c>
      <c r="K436" t="s">
        <v>376</v>
      </c>
      <c r="M436" t="s">
        <v>376</v>
      </c>
      <c r="P436" t="s">
        <v>2006</v>
      </c>
      <c r="Q436" t="s">
        <v>377</v>
      </c>
    </row>
    <row r="438" spans="1:17">
      <c r="A438" t="s">
        <v>779</v>
      </c>
      <c r="B438" t="s">
        <v>780</v>
      </c>
      <c r="C438" t="s">
        <v>373</v>
      </c>
      <c r="D438" t="s">
        <v>2007</v>
      </c>
      <c r="E438" t="s">
        <v>2008</v>
      </c>
      <c r="F438">
        <v>0</v>
      </c>
      <c r="G438">
        <v>0</v>
      </c>
      <c r="H438">
        <v>0</v>
      </c>
      <c r="J438">
        <v>0</v>
      </c>
      <c r="K438" t="s">
        <v>376</v>
      </c>
      <c r="M438" t="s">
        <v>376</v>
      </c>
      <c r="P438" t="s">
        <v>2009</v>
      </c>
      <c r="Q438" t="s">
        <v>377</v>
      </c>
    </row>
    <row r="440" spans="1:17">
      <c r="A440" t="s">
        <v>779</v>
      </c>
      <c r="B440" t="s">
        <v>780</v>
      </c>
      <c r="C440" t="s">
        <v>751</v>
      </c>
      <c r="D440" t="s">
        <v>808</v>
      </c>
      <c r="E440" t="s">
        <v>2010</v>
      </c>
      <c r="F440">
        <v>0</v>
      </c>
      <c r="G440">
        <v>0</v>
      </c>
      <c r="H440">
        <v>0</v>
      </c>
      <c r="J440">
        <v>0</v>
      </c>
      <c r="K440" t="s">
        <v>376</v>
      </c>
      <c r="M440" t="s">
        <v>376</v>
      </c>
      <c r="P440" t="s">
        <v>2011</v>
      </c>
      <c r="Q440" t="s">
        <v>377</v>
      </c>
    </row>
    <row r="442" spans="1:17">
      <c r="A442" t="s">
        <v>779</v>
      </c>
      <c r="B442" t="s">
        <v>780</v>
      </c>
      <c r="C442" t="s">
        <v>373</v>
      </c>
      <c r="D442" t="s">
        <v>2012</v>
      </c>
      <c r="E442" t="s">
        <v>2013</v>
      </c>
      <c r="F442">
        <v>0</v>
      </c>
      <c r="G442">
        <v>0</v>
      </c>
      <c r="H442">
        <v>0</v>
      </c>
      <c r="J442">
        <v>0</v>
      </c>
      <c r="K442" t="s">
        <v>376</v>
      </c>
      <c r="M442" t="s">
        <v>376</v>
      </c>
      <c r="P442" t="s">
        <v>2014</v>
      </c>
      <c r="Q442" t="s">
        <v>377</v>
      </c>
    </row>
    <row r="444" spans="1:17">
      <c r="A444" t="s">
        <v>779</v>
      </c>
      <c r="B444" t="s">
        <v>780</v>
      </c>
      <c r="C444" t="s">
        <v>373</v>
      </c>
      <c r="D444" t="s">
        <v>810</v>
      </c>
      <c r="E444" t="s">
        <v>2015</v>
      </c>
      <c r="F444">
        <v>14</v>
      </c>
      <c r="G444">
        <v>1457.12</v>
      </c>
      <c r="H444">
        <v>0</v>
      </c>
      <c r="J444">
        <v>0</v>
      </c>
      <c r="K444" t="s">
        <v>376</v>
      </c>
      <c r="M444" t="s">
        <v>376</v>
      </c>
      <c r="P444" t="s">
        <v>2016</v>
      </c>
      <c r="Q444" t="s">
        <v>377</v>
      </c>
    </row>
    <row r="446" spans="1:17">
      <c r="A446" t="s">
        <v>779</v>
      </c>
      <c r="B446" t="s">
        <v>780</v>
      </c>
      <c r="C446" t="s">
        <v>373</v>
      </c>
      <c r="D446" t="s">
        <v>813</v>
      </c>
      <c r="E446" t="s">
        <v>2017</v>
      </c>
      <c r="F446">
        <v>17</v>
      </c>
      <c r="G446">
        <v>1534.76</v>
      </c>
      <c r="H446">
        <v>0</v>
      </c>
      <c r="J446">
        <v>0</v>
      </c>
      <c r="K446" t="s">
        <v>376</v>
      </c>
      <c r="M446" t="s">
        <v>376</v>
      </c>
      <c r="P446" t="s">
        <v>2018</v>
      </c>
      <c r="Q446" t="s">
        <v>377</v>
      </c>
    </row>
    <row r="448" spans="1:17">
      <c r="A448" t="s">
        <v>779</v>
      </c>
      <c r="B448" t="s">
        <v>780</v>
      </c>
      <c r="C448" t="s">
        <v>373</v>
      </c>
      <c r="D448" t="s">
        <v>817</v>
      </c>
      <c r="E448" t="s">
        <v>2019</v>
      </c>
      <c r="F448">
        <v>0</v>
      </c>
      <c r="G448">
        <v>0</v>
      </c>
      <c r="H448">
        <v>0</v>
      </c>
      <c r="J448">
        <v>0</v>
      </c>
      <c r="K448" t="s">
        <v>376</v>
      </c>
      <c r="M448" t="s">
        <v>376</v>
      </c>
      <c r="P448" t="s">
        <v>2020</v>
      </c>
      <c r="Q448" t="s">
        <v>377</v>
      </c>
    </row>
    <row r="450" spans="1:17">
      <c r="A450" t="s">
        <v>779</v>
      </c>
      <c r="B450" t="s">
        <v>780</v>
      </c>
      <c r="C450" t="s">
        <v>373</v>
      </c>
      <c r="D450" t="s">
        <v>820</v>
      </c>
      <c r="E450" t="s">
        <v>2021</v>
      </c>
      <c r="F450">
        <v>0</v>
      </c>
      <c r="G450">
        <v>0</v>
      </c>
      <c r="H450">
        <v>0</v>
      </c>
      <c r="J450">
        <v>0</v>
      </c>
      <c r="K450" t="s">
        <v>376</v>
      </c>
      <c r="M450" t="s">
        <v>376</v>
      </c>
      <c r="P450" t="s">
        <v>2022</v>
      </c>
      <c r="Q450" t="s">
        <v>377</v>
      </c>
    </row>
    <row r="452" spans="1:17">
      <c r="A452" t="s">
        <v>779</v>
      </c>
      <c r="B452" t="s">
        <v>780</v>
      </c>
      <c r="C452" t="s">
        <v>373</v>
      </c>
      <c r="D452" t="s">
        <v>2023</v>
      </c>
      <c r="E452" t="s">
        <v>2024</v>
      </c>
      <c r="F452">
        <v>0</v>
      </c>
      <c r="G452">
        <v>0</v>
      </c>
      <c r="H452">
        <v>0</v>
      </c>
      <c r="J452">
        <v>0</v>
      </c>
      <c r="K452" t="s">
        <v>376</v>
      </c>
      <c r="M452" t="s">
        <v>376</v>
      </c>
      <c r="P452" t="s">
        <v>2025</v>
      </c>
      <c r="Q452" t="s">
        <v>377</v>
      </c>
    </row>
    <row r="454" spans="1:17">
      <c r="A454" t="s">
        <v>779</v>
      </c>
      <c r="B454" t="s">
        <v>780</v>
      </c>
      <c r="C454" t="s">
        <v>373</v>
      </c>
      <c r="D454" t="s">
        <v>823</v>
      </c>
      <c r="E454" t="s">
        <v>2026</v>
      </c>
      <c r="F454">
        <v>9</v>
      </c>
      <c r="G454">
        <v>422.12</v>
      </c>
      <c r="H454">
        <v>0</v>
      </c>
      <c r="J454">
        <v>0</v>
      </c>
      <c r="K454" t="s">
        <v>376</v>
      </c>
      <c r="M454" t="s">
        <v>376</v>
      </c>
      <c r="P454" t="s">
        <v>2027</v>
      </c>
      <c r="Q454" t="s">
        <v>377</v>
      </c>
    </row>
    <row r="456" spans="1:17">
      <c r="A456" t="s">
        <v>779</v>
      </c>
      <c r="B456" t="s">
        <v>780</v>
      </c>
      <c r="C456" t="s">
        <v>373</v>
      </c>
      <c r="D456" t="s">
        <v>826</v>
      </c>
      <c r="E456" t="s">
        <v>2028</v>
      </c>
      <c r="F456">
        <v>12</v>
      </c>
      <c r="G456">
        <v>2544</v>
      </c>
      <c r="H456">
        <v>0</v>
      </c>
      <c r="J456">
        <v>0</v>
      </c>
      <c r="K456" t="s">
        <v>376</v>
      </c>
      <c r="M456" t="s">
        <v>376</v>
      </c>
      <c r="P456" t="s">
        <v>2029</v>
      </c>
      <c r="Q456" t="s">
        <v>377</v>
      </c>
    </row>
    <row r="458" spans="1:17">
      <c r="A458" t="s">
        <v>779</v>
      </c>
      <c r="B458" t="s">
        <v>780</v>
      </c>
      <c r="C458" t="s">
        <v>751</v>
      </c>
      <c r="D458" t="s">
        <v>828</v>
      </c>
      <c r="E458" t="s">
        <v>376</v>
      </c>
      <c r="F458">
        <v>0</v>
      </c>
      <c r="G458">
        <v>0</v>
      </c>
      <c r="H458">
        <v>0</v>
      </c>
      <c r="J458">
        <v>0</v>
      </c>
      <c r="K458" t="s">
        <v>376</v>
      </c>
      <c r="M458" t="s">
        <v>376</v>
      </c>
      <c r="P458" t="s">
        <v>2030</v>
      </c>
      <c r="Q458" t="s">
        <v>377</v>
      </c>
    </row>
    <row r="460" spans="1:17">
      <c r="A460" t="s">
        <v>779</v>
      </c>
      <c r="B460" t="s">
        <v>780</v>
      </c>
      <c r="C460" t="s">
        <v>373</v>
      </c>
      <c r="D460" t="s">
        <v>831</v>
      </c>
      <c r="E460" t="s">
        <v>2031</v>
      </c>
      <c r="F460">
        <v>22</v>
      </c>
      <c r="G460">
        <v>2033.68</v>
      </c>
      <c r="H460">
        <v>0</v>
      </c>
      <c r="J460">
        <v>0</v>
      </c>
      <c r="K460" t="s">
        <v>376</v>
      </c>
      <c r="M460" t="s">
        <v>376</v>
      </c>
      <c r="P460" t="s">
        <v>2032</v>
      </c>
      <c r="Q460" t="s">
        <v>377</v>
      </c>
    </row>
    <row r="462" spans="1:17">
      <c r="A462" t="s">
        <v>779</v>
      </c>
      <c r="B462" t="s">
        <v>780</v>
      </c>
      <c r="C462" t="s">
        <v>373</v>
      </c>
      <c r="D462" t="s">
        <v>834</v>
      </c>
      <c r="E462" t="s">
        <v>2033</v>
      </c>
      <c r="F462">
        <v>8</v>
      </c>
      <c r="G462">
        <v>1696</v>
      </c>
      <c r="H462">
        <v>0</v>
      </c>
      <c r="J462">
        <v>0</v>
      </c>
      <c r="K462" t="s">
        <v>376</v>
      </c>
      <c r="M462" t="s">
        <v>376</v>
      </c>
      <c r="P462" t="s">
        <v>2034</v>
      </c>
      <c r="Q462" t="s">
        <v>377</v>
      </c>
    </row>
    <row r="464" spans="1:17">
      <c r="A464" t="s">
        <v>332</v>
      </c>
      <c r="B464" t="s">
        <v>333</v>
      </c>
      <c r="D464" t="s">
        <v>334</v>
      </c>
      <c r="E464" t="s">
        <v>335</v>
      </c>
      <c r="G464" t="s">
        <v>336</v>
      </c>
      <c r="H464" t="s">
        <v>1681</v>
      </c>
      <c r="I464" t="s">
        <v>338</v>
      </c>
      <c r="J464" s="13">
        <v>43245</v>
      </c>
      <c r="K464" t="s">
        <v>924</v>
      </c>
    </row>
    <row r="465" spans="1:17">
      <c r="G465" t="s">
        <v>340</v>
      </c>
      <c r="H465" t="s">
        <v>341</v>
      </c>
      <c r="K465" t="s">
        <v>342</v>
      </c>
      <c r="L465" t="s">
        <v>343</v>
      </c>
      <c r="P465" t="s">
        <v>344</v>
      </c>
    </row>
    <row r="466" spans="1:17">
      <c r="E466" t="s">
        <v>345</v>
      </c>
      <c r="F466" t="s">
        <v>346</v>
      </c>
      <c r="G466" t="s">
        <v>347</v>
      </c>
      <c r="H466" t="s">
        <v>348</v>
      </c>
      <c r="I466" t="s">
        <v>349</v>
      </c>
      <c r="J466" t="s">
        <v>350</v>
      </c>
      <c r="K466" t="s">
        <v>351</v>
      </c>
      <c r="L466" t="s">
        <v>349</v>
      </c>
      <c r="M466" t="s">
        <v>351</v>
      </c>
      <c r="N466" t="s">
        <v>352</v>
      </c>
      <c r="O466" t="s">
        <v>353</v>
      </c>
      <c r="P466" t="s">
        <v>354</v>
      </c>
    </row>
    <row r="467" spans="1:17">
      <c r="E467" t="s">
        <v>355</v>
      </c>
      <c r="F467" t="s">
        <v>356</v>
      </c>
      <c r="G467" t="s">
        <v>357</v>
      </c>
      <c r="H467" t="s">
        <v>358</v>
      </c>
      <c r="J467" t="s">
        <v>359</v>
      </c>
      <c r="K467" t="s">
        <v>360</v>
      </c>
      <c r="M467" t="s">
        <v>361</v>
      </c>
      <c r="N467" t="s">
        <v>362</v>
      </c>
      <c r="O467" t="s">
        <v>362</v>
      </c>
      <c r="P467" t="s">
        <v>363</v>
      </c>
      <c r="Q467" t="s">
        <v>364</v>
      </c>
    </row>
    <row r="468" spans="1:17">
      <c r="A468" t="s">
        <v>365</v>
      </c>
      <c r="C468" t="s">
        <v>366</v>
      </c>
      <c r="D468" t="s">
        <v>367</v>
      </c>
      <c r="E468" t="s">
        <v>368</v>
      </c>
      <c r="F468" t="s">
        <v>369</v>
      </c>
      <c r="G468" t="s">
        <v>370</v>
      </c>
      <c r="H468" t="s">
        <v>368</v>
      </c>
      <c r="J468" t="s">
        <v>368</v>
      </c>
      <c r="K468" t="s">
        <v>368</v>
      </c>
      <c r="M468" t="s">
        <v>368</v>
      </c>
    </row>
    <row r="471" spans="1:17">
      <c r="A471" t="s">
        <v>779</v>
      </c>
      <c r="B471" t="s">
        <v>780</v>
      </c>
      <c r="C471" t="s">
        <v>751</v>
      </c>
      <c r="D471" t="s">
        <v>839</v>
      </c>
      <c r="E471" t="s">
        <v>1036</v>
      </c>
      <c r="F471">
        <v>21.5</v>
      </c>
      <c r="G471">
        <v>1941.02</v>
      </c>
      <c r="H471">
        <v>0</v>
      </c>
      <c r="J471">
        <v>0</v>
      </c>
      <c r="K471" t="s">
        <v>376</v>
      </c>
      <c r="M471" t="s">
        <v>376</v>
      </c>
      <c r="P471" t="s">
        <v>2035</v>
      </c>
      <c r="Q471" t="s">
        <v>377</v>
      </c>
    </row>
    <row r="473" spans="1:17">
      <c r="A473" t="s">
        <v>779</v>
      </c>
      <c r="B473" t="s">
        <v>780</v>
      </c>
      <c r="C473" t="s">
        <v>373</v>
      </c>
      <c r="D473" t="s">
        <v>842</v>
      </c>
      <c r="E473" t="s">
        <v>2036</v>
      </c>
      <c r="F473">
        <v>0</v>
      </c>
      <c r="G473">
        <v>0</v>
      </c>
      <c r="H473">
        <v>0</v>
      </c>
      <c r="J473">
        <v>0</v>
      </c>
      <c r="K473" t="s">
        <v>376</v>
      </c>
      <c r="M473" t="s">
        <v>376</v>
      </c>
      <c r="P473" t="s">
        <v>2036</v>
      </c>
      <c r="Q473" t="s">
        <v>377</v>
      </c>
    </row>
    <row r="475" spans="1:17">
      <c r="A475" t="s">
        <v>779</v>
      </c>
      <c r="B475" t="s">
        <v>780</v>
      </c>
      <c r="C475" t="s">
        <v>373</v>
      </c>
      <c r="D475" t="s">
        <v>844</v>
      </c>
      <c r="E475" t="s">
        <v>2037</v>
      </c>
      <c r="F475">
        <v>0</v>
      </c>
      <c r="G475">
        <v>0</v>
      </c>
      <c r="H475">
        <v>0</v>
      </c>
      <c r="J475">
        <v>0</v>
      </c>
      <c r="K475" t="s">
        <v>376</v>
      </c>
      <c r="M475" t="s">
        <v>376</v>
      </c>
      <c r="P475" t="s">
        <v>2038</v>
      </c>
      <c r="Q475" t="s">
        <v>377</v>
      </c>
    </row>
    <row r="477" spans="1:17">
      <c r="A477" t="s">
        <v>779</v>
      </c>
      <c r="B477" t="s">
        <v>780</v>
      </c>
      <c r="C477" t="s">
        <v>373</v>
      </c>
      <c r="D477" t="s">
        <v>846</v>
      </c>
      <c r="E477" t="s">
        <v>2039</v>
      </c>
      <c r="F477">
        <v>22</v>
      </c>
      <c r="G477">
        <v>1345.63</v>
      </c>
      <c r="H477">
        <v>0</v>
      </c>
      <c r="J477">
        <v>0</v>
      </c>
      <c r="K477" t="s">
        <v>376</v>
      </c>
      <c r="M477" t="s">
        <v>376</v>
      </c>
      <c r="P477" t="s">
        <v>2040</v>
      </c>
      <c r="Q477" t="s">
        <v>377</v>
      </c>
    </row>
    <row r="479" spans="1:17">
      <c r="A479" t="s">
        <v>779</v>
      </c>
      <c r="B479" t="s">
        <v>780</v>
      </c>
      <c r="C479" t="s">
        <v>373</v>
      </c>
      <c r="D479" t="s">
        <v>848</v>
      </c>
      <c r="E479" t="s">
        <v>2041</v>
      </c>
      <c r="F479">
        <v>4</v>
      </c>
      <c r="G479">
        <v>889.2</v>
      </c>
      <c r="H479">
        <v>0</v>
      </c>
      <c r="J479">
        <v>0</v>
      </c>
      <c r="K479" t="s">
        <v>376</v>
      </c>
      <c r="M479" t="s">
        <v>376</v>
      </c>
      <c r="P479" t="s">
        <v>2042</v>
      </c>
      <c r="Q479" t="s">
        <v>377</v>
      </c>
    </row>
    <row r="481" spans="1:17">
      <c r="A481" t="s">
        <v>779</v>
      </c>
      <c r="B481" t="s">
        <v>780</v>
      </c>
      <c r="C481" t="s">
        <v>373</v>
      </c>
      <c r="D481" t="s">
        <v>851</v>
      </c>
      <c r="E481" t="s">
        <v>2043</v>
      </c>
      <c r="F481">
        <v>11.5</v>
      </c>
      <c r="G481">
        <v>2380.73</v>
      </c>
      <c r="H481">
        <v>0</v>
      </c>
      <c r="J481">
        <v>0</v>
      </c>
      <c r="K481" t="s">
        <v>376</v>
      </c>
      <c r="M481" t="s">
        <v>376</v>
      </c>
      <c r="P481" t="s">
        <v>2044</v>
      </c>
      <c r="Q481" t="s">
        <v>377</v>
      </c>
    </row>
    <row r="483" spans="1:17">
      <c r="A483" t="s">
        <v>385</v>
      </c>
      <c r="B483" t="s">
        <v>386</v>
      </c>
      <c r="C483" t="s">
        <v>387</v>
      </c>
      <c r="D483" t="s">
        <v>388</v>
      </c>
      <c r="E483" t="s">
        <v>389</v>
      </c>
      <c r="F483" t="s">
        <v>385</v>
      </c>
      <c r="G483" t="s">
        <v>390</v>
      </c>
      <c r="H483" t="s">
        <v>391</v>
      </c>
      <c r="I483" t="s">
        <v>392</v>
      </c>
      <c r="J483" t="s">
        <v>393</v>
      </c>
      <c r="K483" t="s">
        <v>394</v>
      </c>
      <c r="L483" t="s">
        <v>392</v>
      </c>
      <c r="M483" t="s">
        <v>386</v>
      </c>
      <c r="N483" t="s">
        <v>395</v>
      </c>
      <c r="O483" t="s">
        <v>395</v>
      </c>
      <c r="P483" t="s">
        <v>394</v>
      </c>
      <c r="Q483" t="s">
        <v>396</v>
      </c>
    </row>
    <row r="484" spans="1:17">
      <c r="A484" t="s">
        <v>779</v>
      </c>
      <c r="B484" t="s">
        <v>780</v>
      </c>
      <c r="E484" t="s">
        <v>2045</v>
      </c>
      <c r="F484">
        <v>248</v>
      </c>
      <c r="G484">
        <v>28301.439999999999</v>
      </c>
      <c r="H484">
        <v>0</v>
      </c>
      <c r="J484">
        <v>0</v>
      </c>
      <c r="K484" t="s">
        <v>376</v>
      </c>
      <c r="M484" t="s">
        <v>376</v>
      </c>
      <c r="P484" t="s">
        <v>2046</v>
      </c>
    </row>
    <row r="486" spans="1:17">
      <c r="A486" t="s">
        <v>385</v>
      </c>
      <c r="B486" t="s">
        <v>386</v>
      </c>
      <c r="C486" t="s">
        <v>387</v>
      </c>
      <c r="D486" t="s">
        <v>388</v>
      </c>
      <c r="E486" t="s">
        <v>389</v>
      </c>
      <c r="F486" t="s">
        <v>385</v>
      </c>
      <c r="G486" t="s">
        <v>390</v>
      </c>
      <c r="H486" t="s">
        <v>391</v>
      </c>
      <c r="I486" t="s">
        <v>392</v>
      </c>
      <c r="J486" t="s">
        <v>393</v>
      </c>
      <c r="K486" t="s">
        <v>394</v>
      </c>
      <c r="L486" t="s">
        <v>392</v>
      </c>
      <c r="M486" t="s">
        <v>386</v>
      </c>
      <c r="N486" t="s">
        <v>395</v>
      </c>
      <c r="O486" t="s">
        <v>395</v>
      </c>
      <c r="P486" t="s">
        <v>394</v>
      </c>
      <c r="Q486" t="s">
        <v>396</v>
      </c>
    </row>
    <row r="487" spans="1:17">
      <c r="A487" t="s">
        <v>2047</v>
      </c>
      <c r="B487" t="s">
        <v>2048</v>
      </c>
      <c r="C487" t="s">
        <v>373</v>
      </c>
      <c r="D487" t="s">
        <v>2049</v>
      </c>
      <c r="E487" t="s">
        <v>2050</v>
      </c>
      <c r="F487">
        <v>0</v>
      </c>
      <c r="G487">
        <v>0</v>
      </c>
      <c r="H487">
        <v>0</v>
      </c>
      <c r="J487">
        <v>0</v>
      </c>
      <c r="K487" t="s">
        <v>376</v>
      </c>
      <c r="M487" t="s">
        <v>376</v>
      </c>
      <c r="P487" t="s">
        <v>2050</v>
      </c>
    </row>
    <row r="489" spans="1:17">
      <c r="A489" t="s">
        <v>2047</v>
      </c>
      <c r="B489" t="s">
        <v>2048</v>
      </c>
      <c r="C489" t="s">
        <v>601</v>
      </c>
      <c r="D489" t="s">
        <v>2051</v>
      </c>
      <c r="E489" t="s">
        <v>2052</v>
      </c>
      <c r="F489">
        <v>0</v>
      </c>
      <c r="G489">
        <v>0</v>
      </c>
      <c r="H489">
        <v>0</v>
      </c>
      <c r="J489">
        <v>0</v>
      </c>
      <c r="K489" t="s">
        <v>376</v>
      </c>
      <c r="M489" t="s">
        <v>376</v>
      </c>
      <c r="P489" t="s">
        <v>2052</v>
      </c>
    </row>
    <row r="491" spans="1:17">
      <c r="A491" t="s">
        <v>385</v>
      </c>
      <c r="B491" t="s">
        <v>386</v>
      </c>
      <c r="C491" t="s">
        <v>387</v>
      </c>
      <c r="D491" t="s">
        <v>388</v>
      </c>
      <c r="E491" t="s">
        <v>389</v>
      </c>
      <c r="F491" t="s">
        <v>385</v>
      </c>
      <c r="G491" t="s">
        <v>390</v>
      </c>
      <c r="H491" t="s">
        <v>391</v>
      </c>
      <c r="I491" t="s">
        <v>392</v>
      </c>
      <c r="J491" t="s">
        <v>393</v>
      </c>
      <c r="K491" t="s">
        <v>394</v>
      </c>
      <c r="L491" t="s">
        <v>392</v>
      </c>
      <c r="M491" t="s">
        <v>386</v>
      </c>
      <c r="N491" t="s">
        <v>395</v>
      </c>
      <c r="O491" t="s">
        <v>395</v>
      </c>
      <c r="P491" t="s">
        <v>394</v>
      </c>
      <c r="Q491" t="s">
        <v>396</v>
      </c>
    </row>
    <row r="492" spans="1:17">
      <c r="A492" t="s">
        <v>2047</v>
      </c>
      <c r="B492" t="s">
        <v>2048</v>
      </c>
      <c r="E492" t="s">
        <v>2053</v>
      </c>
      <c r="F492">
        <v>0</v>
      </c>
      <c r="G492">
        <v>0</v>
      </c>
      <c r="H492">
        <v>0</v>
      </c>
      <c r="J492">
        <v>0</v>
      </c>
      <c r="K492" t="s">
        <v>376</v>
      </c>
      <c r="M492" t="s">
        <v>376</v>
      </c>
      <c r="P492" t="s">
        <v>2053</v>
      </c>
    </row>
    <row r="494" spans="1:17">
      <c r="A494" t="s">
        <v>385</v>
      </c>
      <c r="B494" t="s">
        <v>386</v>
      </c>
      <c r="C494" t="s">
        <v>387</v>
      </c>
      <c r="D494" t="s">
        <v>388</v>
      </c>
      <c r="E494" t="s">
        <v>389</v>
      </c>
      <c r="F494" t="s">
        <v>385</v>
      </c>
      <c r="G494" t="s">
        <v>390</v>
      </c>
      <c r="H494" t="s">
        <v>391</v>
      </c>
      <c r="I494" t="s">
        <v>392</v>
      </c>
      <c r="J494" t="s">
        <v>393</v>
      </c>
      <c r="K494" t="s">
        <v>394</v>
      </c>
      <c r="L494" t="s">
        <v>392</v>
      </c>
      <c r="M494" t="s">
        <v>386</v>
      </c>
      <c r="N494" t="s">
        <v>395</v>
      </c>
      <c r="O494" t="s">
        <v>395</v>
      </c>
      <c r="P494" t="s">
        <v>394</v>
      </c>
      <c r="Q494" t="s">
        <v>396</v>
      </c>
    </row>
    <row r="495" spans="1:17">
      <c r="A495" t="s">
        <v>856</v>
      </c>
      <c r="B495" t="s">
        <v>857</v>
      </c>
      <c r="C495" t="s">
        <v>373</v>
      </c>
      <c r="D495" t="s">
        <v>858</v>
      </c>
      <c r="E495" t="s">
        <v>2054</v>
      </c>
      <c r="F495">
        <v>5</v>
      </c>
      <c r="G495">
        <v>545.70000000000005</v>
      </c>
      <c r="H495">
        <v>0</v>
      </c>
      <c r="J495">
        <v>0</v>
      </c>
      <c r="K495" t="s">
        <v>376</v>
      </c>
      <c r="M495" t="s">
        <v>376</v>
      </c>
      <c r="P495" t="s">
        <v>2055</v>
      </c>
    </row>
    <row r="497" spans="1:17">
      <c r="A497" t="s">
        <v>856</v>
      </c>
      <c r="B497" t="s">
        <v>857</v>
      </c>
      <c r="C497" t="s">
        <v>751</v>
      </c>
      <c r="D497" t="s">
        <v>861</v>
      </c>
      <c r="E497" t="s">
        <v>2056</v>
      </c>
      <c r="F497">
        <v>3</v>
      </c>
      <c r="G497">
        <v>366.16</v>
      </c>
      <c r="H497">
        <v>0</v>
      </c>
      <c r="J497">
        <v>0</v>
      </c>
      <c r="K497" t="s">
        <v>376</v>
      </c>
      <c r="M497" t="s">
        <v>376</v>
      </c>
      <c r="P497" t="s">
        <v>2057</v>
      </c>
    </row>
    <row r="499" spans="1:17">
      <c r="A499" t="s">
        <v>385</v>
      </c>
      <c r="B499" t="s">
        <v>386</v>
      </c>
      <c r="C499" t="s">
        <v>387</v>
      </c>
      <c r="D499" t="s">
        <v>388</v>
      </c>
      <c r="E499" t="s">
        <v>389</v>
      </c>
      <c r="F499" t="s">
        <v>385</v>
      </c>
      <c r="G499" t="s">
        <v>390</v>
      </c>
      <c r="H499" t="s">
        <v>391</v>
      </c>
      <c r="I499" t="s">
        <v>392</v>
      </c>
      <c r="J499" t="s">
        <v>393</v>
      </c>
      <c r="K499" t="s">
        <v>394</v>
      </c>
      <c r="L499" t="s">
        <v>392</v>
      </c>
      <c r="M499" t="s">
        <v>386</v>
      </c>
      <c r="N499" t="s">
        <v>395</v>
      </c>
      <c r="O499" t="s">
        <v>395</v>
      </c>
      <c r="P499" t="s">
        <v>394</v>
      </c>
      <c r="Q499" t="s">
        <v>396</v>
      </c>
    </row>
    <row r="500" spans="1:17">
      <c r="A500" t="s">
        <v>856</v>
      </c>
      <c r="B500" t="s">
        <v>857</v>
      </c>
      <c r="E500" t="s">
        <v>2058</v>
      </c>
      <c r="F500">
        <v>8</v>
      </c>
      <c r="G500">
        <v>911.86</v>
      </c>
      <c r="H500">
        <v>0</v>
      </c>
      <c r="J500">
        <v>0</v>
      </c>
      <c r="K500" t="s">
        <v>376</v>
      </c>
      <c r="M500" t="s">
        <v>376</v>
      </c>
      <c r="P500" t="s">
        <v>2059</v>
      </c>
    </row>
    <row r="502" spans="1:17">
      <c r="A502" t="s">
        <v>385</v>
      </c>
      <c r="B502" t="s">
        <v>386</v>
      </c>
      <c r="C502" t="s">
        <v>387</v>
      </c>
      <c r="D502" t="s">
        <v>388</v>
      </c>
      <c r="E502" t="s">
        <v>389</v>
      </c>
      <c r="F502" t="s">
        <v>385</v>
      </c>
      <c r="G502" t="s">
        <v>390</v>
      </c>
      <c r="H502" t="s">
        <v>391</v>
      </c>
      <c r="I502" t="s">
        <v>392</v>
      </c>
      <c r="J502" t="s">
        <v>393</v>
      </c>
      <c r="K502" t="s">
        <v>394</v>
      </c>
      <c r="L502" t="s">
        <v>392</v>
      </c>
      <c r="M502" t="s">
        <v>386</v>
      </c>
      <c r="N502" t="s">
        <v>395</v>
      </c>
      <c r="O502" t="s">
        <v>395</v>
      </c>
      <c r="P502" t="s">
        <v>394</v>
      </c>
      <c r="Q502" t="s">
        <v>396</v>
      </c>
    </row>
    <row r="503" spans="1:17">
      <c r="A503" t="s">
        <v>866</v>
      </c>
      <c r="B503" t="s">
        <v>867</v>
      </c>
      <c r="C503" t="s">
        <v>373</v>
      </c>
      <c r="D503" t="s">
        <v>868</v>
      </c>
      <c r="E503" t="s">
        <v>2060</v>
      </c>
      <c r="F503">
        <v>0</v>
      </c>
      <c r="G503">
        <v>0</v>
      </c>
      <c r="H503">
        <v>0</v>
      </c>
      <c r="J503">
        <v>0</v>
      </c>
      <c r="K503" t="s">
        <v>376</v>
      </c>
      <c r="M503" t="s">
        <v>376</v>
      </c>
      <c r="P503" t="s">
        <v>2060</v>
      </c>
      <c r="Q503">
        <v>0</v>
      </c>
    </row>
    <row r="505" spans="1:17">
      <c r="A505" t="s">
        <v>866</v>
      </c>
      <c r="B505" t="s">
        <v>867</v>
      </c>
      <c r="C505" t="s">
        <v>373</v>
      </c>
      <c r="D505" t="s">
        <v>869</v>
      </c>
      <c r="E505" t="s">
        <v>2061</v>
      </c>
      <c r="F505">
        <v>10</v>
      </c>
      <c r="G505">
        <v>1319.2</v>
      </c>
      <c r="H505">
        <v>0</v>
      </c>
      <c r="J505">
        <v>0</v>
      </c>
      <c r="K505" t="s">
        <v>376</v>
      </c>
      <c r="M505" t="s">
        <v>376</v>
      </c>
      <c r="P505" t="s">
        <v>2062</v>
      </c>
    </row>
    <row r="507" spans="1:17">
      <c r="A507" t="s">
        <v>866</v>
      </c>
      <c r="B507" t="s">
        <v>867</v>
      </c>
      <c r="C507" t="s">
        <v>373</v>
      </c>
      <c r="D507" t="s">
        <v>2063</v>
      </c>
      <c r="E507" t="s">
        <v>2064</v>
      </c>
      <c r="F507">
        <v>0</v>
      </c>
      <c r="G507">
        <v>0</v>
      </c>
      <c r="H507">
        <v>0</v>
      </c>
      <c r="J507">
        <v>0</v>
      </c>
      <c r="K507" t="s">
        <v>376</v>
      </c>
      <c r="M507" t="s">
        <v>376</v>
      </c>
      <c r="P507" t="s">
        <v>2064</v>
      </c>
    </row>
    <row r="509" spans="1:17">
      <c r="A509" t="s">
        <v>866</v>
      </c>
      <c r="B509" t="s">
        <v>867</v>
      </c>
      <c r="C509" t="s">
        <v>601</v>
      </c>
      <c r="D509" t="s">
        <v>872</v>
      </c>
      <c r="E509" t="s">
        <v>410</v>
      </c>
      <c r="F509">
        <v>5.5</v>
      </c>
      <c r="G509">
        <v>600.27</v>
      </c>
      <c r="H509">
        <v>0</v>
      </c>
      <c r="J509">
        <v>0</v>
      </c>
      <c r="K509" t="s">
        <v>376</v>
      </c>
      <c r="M509" t="s">
        <v>376</v>
      </c>
      <c r="P509" t="s">
        <v>2065</v>
      </c>
    </row>
    <row r="511" spans="1:17">
      <c r="A511" t="s">
        <v>866</v>
      </c>
      <c r="B511" t="s">
        <v>867</v>
      </c>
      <c r="C511" t="s">
        <v>373</v>
      </c>
      <c r="D511" t="s">
        <v>2066</v>
      </c>
      <c r="E511" t="s">
        <v>2067</v>
      </c>
      <c r="F511">
        <v>7.5</v>
      </c>
      <c r="G511">
        <v>630.6</v>
      </c>
      <c r="H511">
        <v>0</v>
      </c>
      <c r="J511">
        <v>0</v>
      </c>
      <c r="K511" t="s">
        <v>376</v>
      </c>
      <c r="M511" t="s">
        <v>376</v>
      </c>
      <c r="P511" t="s">
        <v>2068</v>
      </c>
    </row>
    <row r="513" spans="1:17">
      <c r="A513" t="s">
        <v>866</v>
      </c>
      <c r="B513" t="s">
        <v>867</v>
      </c>
      <c r="C513" t="s">
        <v>373</v>
      </c>
      <c r="D513" t="s">
        <v>874</v>
      </c>
      <c r="E513" t="s">
        <v>2069</v>
      </c>
      <c r="F513">
        <v>16</v>
      </c>
      <c r="G513">
        <v>1410.24</v>
      </c>
      <c r="H513">
        <v>0</v>
      </c>
      <c r="J513">
        <v>0</v>
      </c>
      <c r="K513" t="s">
        <v>376</v>
      </c>
      <c r="M513" t="s">
        <v>376</v>
      </c>
      <c r="P513" t="s">
        <v>2070</v>
      </c>
    </row>
    <row r="515" spans="1:17">
      <c r="A515" t="s">
        <v>385</v>
      </c>
      <c r="B515" t="s">
        <v>386</v>
      </c>
      <c r="C515" t="s">
        <v>387</v>
      </c>
      <c r="D515" t="s">
        <v>388</v>
      </c>
      <c r="E515" t="s">
        <v>389</v>
      </c>
      <c r="F515" t="s">
        <v>385</v>
      </c>
      <c r="G515" t="s">
        <v>390</v>
      </c>
      <c r="H515" t="s">
        <v>391</v>
      </c>
      <c r="I515" t="s">
        <v>392</v>
      </c>
      <c r="J515" t="s">
        <v>393</v>
      </c>
      <c r="K515" t="s">
        <v>394</v>
      </c>
      <c r="L515" t="s">
        <v>392</v>
      </c>
      <c r="M515" t="s">
        <v>386</v>
      </c>
      <c r="N515" t="s">
        <v>395</v>
      </c>
      <c r="O515" t="s">
        <v>395</v>
      </c>
      <c r="P515" t="s">
        <v>394</v>
      </c>
      <c r="Q515" t="s">
        <v>396</v>
      </c>
    </row>
    <row r="516" spans="1:17">
      <c r="A516" t="s">
        <v>866</v>
      </c>
      <c r="B516" t="s">
        <v>867</v>
      </c>
      <c r="E516" t="s">
        <v>2071</v>
      </c>
      <c r="F516">
        <v>39</v>
      </c>
      <c r="G516">
        <v>3960.31</v>
      </c>
      <c r="H516">
        <v>0</v>
      </c>
      <c r="J516">
        <v>0</v>
      </c>
      <c r="K516" t="s">
        <v>376</v>
      </c>
      <c r="M516" t="s">
        <v>376</v>
      </c>
      <c r="P516" t="s">
        <v>2072</v>
      </c>
    </row>
    <row r="518" spans="1:17">
      <c r="A518" t="s">
        <v>385</v>
      </c>
      <c r="B518" t="s">
        <v>386</v>
      </c>
      <c r="C518" t="s">
        <v>387</v>
      </c>
      <c r="D518" t="s">
        <v>388</v>
      </c>
      <c r="E518" t="s">
        <v>389</v>
      </c>
      <c r="F518" t="s">
        <v>385</v>
      </c>
      <c r="G518" t="s">
        <v>390</v>
      </c>
      <c r="H518" t="s">
        <v>391</v>
      </c>
      <c r="I518" t="s">
        <v>392</v>
      </c>
      <c r="J518" t="s">
        <v>393</v>
      </c>
      <c r="K518" t="s">
        <v>394</v>
      </c>
      <c r="L518" t="s">
        <v>392</v>
      </c>
      <c r="M518" t="s">
        <v>386</v>
      </c>
      <c r="N518" t="s">
        <v>395</v>
      </c>
      <c r="O518" t="s">
        <v>395</v>
      </c>
      <c r="P518" t="s">
        <v>394</v>
      </c>
      <c r="Q518" t="s">
        <v>396</v>
      </c>
    </row>
    <row r="519" spans="1:17">
      <c r="A519" t="s">
        <v>884</v>
      </c>
      <c r="B519" t="s">
        <v>885</v>
      </c>
      <c r="C519" t="s">
        <v>373</v>
      </c>
      <c r="D519" t="s">
        <v>886</v>
      </c>
      <c r="E519" t="s">
        <v>2073</v>
      </c>
      <c r="F519">
        <v>5</v>
      </c>
      <c r="G519">
        <v>473.3</v>
      </c>
      <c r="H519">
        <v>0</v>
      </c>
      <c r="J519">
        <v>0</v>
      </c>
      <c r="K519" t="s">
        <v>376</v>
      </c>
      <c r="M519" t="s">
        <v>376</v>
      </c>
      <c r="P519" t="s">
        <v>2074</v>
      </c>
    </row>
    <row r="521" spans="1:17">
      <c r="A521" t="s">
        <v>385</v>
      </c>
      <c r="B521" t="s">
        <v>386</v>
      </c>
      <c r="C521" t="s">
        <v>387</v>
      </c>
      <c r="D521" t="s">
        <v>388</v>
      </c>
      <c r="E521" t="s">
        <v>389</v>
      </c>
      <c r="F521" t="s">
        <v>385</v>
      </c>
      <c r="G521" t="s">
        <v>390</v>
      </c>
      <c r="H521" t="s">
        <v>391</v>
      </c>
      <c r="I521" t="s">
        <v>392</v>
      </c>
      <c r="J521" t="s">
        <v>393</v>
      </c>
      <c r="K521" t="s">
        <v>394</v>
      </c>
      <c r="L521" t="s">
        <v>392</v>
      </c>
      <c r="M521" t="s">
        <v>386</v>
      </c>
      <c r="N521" t="s">
        <v>395</v>
      </c>
      <c r="O521" t="s">
        <v>395</v>
      </c>
      <c r="P521" t="s">
        <v>394</v>
      </c>
      <c r="Q521" t="s">
        <v>396</v>
      </c>
    </row>
    <row r="522" spans="1:17">
      <c r="A522" t="s">
        <v>884</v>
      </c>
      <c r="B522" t="s">
        <v>885</v>
      </c>
      <c r="E522" t="s">
        <v>2073</v>
      </c>
      <c r="F522">
        <v>5</v>
      </c>
      <c r="G522">
        <v>473.3</v>
      </c>
      <c r="H522">
        <v>0</v>
      </c>
      <c r="J522">
        <v>0</v>
      </c>
      <c r="K522" t="s">
        <v>376</v>
      </c>
      <c r="M522" t="s">
        <v>376</v>
      </c>
      <c r="P522" t="s">
        <v>2074</v>
      </c>
    </row>
    <row r="524" spans="1:17">
      <c r="A524" t="s">
        <v>385</v>
      </c>
      <c r="B524" t="s">
        <v>386</v>
      </c>
      <c r="C524" t="s">
        <v>387</v>
      </c>
      <c r="D524" t="s">
        <v>388</v>
      </c>
      <c r="E524" t="s">
        <v>389</v>
      </c>
      <c r="F524" t="s">
        <v>385</v>
      </c>
      <c r="G524" t="s">
        <v>390</v>
      </c>
      <c r="H524" t="s">
        <v>391</v>
      </c>
      <c r="I524" t="s">
        <v>392</v>
      </c>
      <c r="J524" t="s">
        <v>393</v>
      </c>
      <c r="K524" t="s">
        <v>394</v>
      </c>
      <c r="L524" t="s">
        <v>392</v>
      </c>
      <c r="M524" t="s">
        <v>386</v>
      </c>
      <c r="N524" t="s">
        <v>395</v>
      </c>
      <c r="O524" t="s">
        <v>395</v>
      </c>
      <c r="P524" t="s">
        <v>394</v>
      </c>
      <c r="Q524" t="s">
        <v>396</v>
      </c>
    </row>
    <row r="525" spans="1:17">
      <c r="A525" t="s">
        <v>26</v>
      </c>
      <c r="C525" t="s">
        <v>373</v>
      </c>
      <c r="D525" t="s">
        <v>894</v>
      </c>
      <c r="E525" t="s">
        <v>563</v>
      </c>
      <c r="F525">
        <v>7</v>
      </c>
      <c r="G525">
        <v>694.82</v>
      </c>
      <c r="H525">
        <v>0</v>
      </c>
      <c r="J525">
        <v>0</v>
      </c>
      <c r="K525" t="s">
        <v>376</v>
      </c>
      <c r="M525" t="s">
        <v>376</v>
      </c>
      <c r="P525" t="s">
        <v>2075</v>
      </c>
    </row>
    <row r="527" spans="1:17">
      <c r="A527" t="s">
        <v>385</v>
      </c>
      <c r="B527" t="s">
        <v>386</v>
      </c>
      <c r="C527" t="s">
        <v>387</v>
      </c>
      <c r="D527" t="s">
        <v>388</v>
      </c>
      <c r="E527" t="s">
        <v>389</v>
      </c>
      <c r="F527" t="s">
        <v>385</v>
      </c>
      <c r="G527" t="s">
        <v>390</v>
      </c>
      <c r="H527" t="s">
        <v>391</v>
      </c>
      <c r="I527" t="s">
        <v>392</v>
      </c>
      <c r="J527" t="s">
        <v>393</v>
      </c>
      <c r="K527" t="s">
        <v>394</v>
      </c>
      <c r="L527" t="s">
        <v>392</v>
      </c>
      <c r="M527" t="s">
        <v>386</v>
      </c>
      <c r="N527" t="s">
        <v>395</v>
      </c>
      <c r="O527" t="s">
        <v>395</v>
      </c>
      <c r="P527" t="s">
        <v>394</v>
      </c>
      <c r="Q527" t="s">
        <v>396</v>
      </c>
    </row>
    <row r="528" spans="1:17">
      <c r="A528" t="s">
        <v>26</v>
      </c>
      <c r="E528" t="s">
        <v>563</v>
      </c>
      <c r="F528">
        <v>7</v>
      </c>
      <c r="G528">
        <v>694.82</v>
      </c>
      <c r="H528">
        <v>0</v>
      </c>
      <c r="J528">
        <v>0</v>
      </c>
      <c r="K528" t="s">
        <v>376</v>
      </c>
      <c r="M528" t="s">
        <v>376</v>
      </c>
      <c r="P528" t="s">
        <v>2075</v>
      </c>
    </row>
    <row r="530" spans="1:17">
      <c r="A530" t="s">
        <v>332</v>
      </c>
      <c r="B530" t="s">
        <v>333</v>
      </c>
      <c r="D530" t="s">
        <v>334</v>
      </c>
      <c r="E530" t="s">
        <v>335</v>
      </c>
      <c r="G530" t="s">
        <v>336</v>
      </c>
      <c r="H530" t="s">
        <v>1681</v>
      </c>
      <c r="I530" t="s">
        <v>338</v>
      </c>
      <c r="J530" s="13">
        <v>43245</v>
      </c>
      <c r="K530" t="s">
        <v>996</v>
      </c>
    </row>
    <row r="531" spans="1:17">
      <c r="G531" t="s">
        <v>340</v>
      </c>
      <c r="H531" t="s">
        <v>341</v>
      </c>
      <c r="K531" t="s">
        <v>342</v>
      </c>
      <c r="L531" t="s">
        <v>343</v>
      </c>
      <c r="P531" t="s">
        <v>344</v>
      </c>
    </row>
    <row r="532" spans="1:17">
      <c r="E532" t="s">
        <v>345</v>
      </c>
      <c r="F532" t="s">
        <v>346</v>
      </c>
      <c r="G532" t="s">
        <v>347</v>
      </c>
      <c r="H532" t="s">
        <v>348</v>
      </c>
      <c r="I532" t="s">
        <v>349</v>
      </c>
      <c r="J532" t="s">
        <v>350</v>
      </c>
      <c r="K532" t="s">
        <v>351</v>
      </c>
      <c r="L532" t="s">
        <v>349</v>
      </c>
      <c r="M532" t="s">
        <v>351</v>
      </c>
      <c r="N532" t="s">
        <v>352</v>
      </c>
      <c r="O532" t="s">
        <v>353</v>
      </c>
      <c r="P532" t="s">
        <v>354</v>
      </c>
    </row>
    <row r="533" spans="1:17">
      <c r="E533" t="s">
        <v>355</v>
      </c>
      <c r="F533" t="s">
        <v>356</v>
      </c>
      <c r="G533" t="s">
        <v>357</v>
      </c>
      <c r="H533" t="s">
        <v>358</v>
      </c>
      <c r="J533" t="s">
        <v>359</v>
      </c>
      <c r="K533" t="s">
        <v>360</v>
      </c>
      <c r="M533" t="s">
        <v>361</v>
      </c>
      <c r="N533" t="s">
        <v>362</v>
      </c>
      <c r="O533" t="s">
        <v>362</v>
      </c>
      <c r="P533" t="s">
        <v>363</v>
      </c>
      <c r="Q533" t="s">
        <v>364</v>
      </c>
    </row>
    <row r="534" spans="1:17">
      <c r="A534" t="s">
        <v>365</v>
      </c>
      <c r="C534" t="s">
        <v>366</v>
      </c>
      <c r="D534" t="s">
        <v>367</v>
      </c>
      <c r="E534" t="s">
        <v>368</v>
      </c>
      <c r="F534" t="s">
        <v>369</v>
      </c>
      <c r="G534" t="s">
        <v>370</v>
      </c>
      <c r="H534" t="s">
        <v>368</v>
      </c>
      <c r="J534" t="s">
        <v>368</v>
      </c>
      <c r="K534" t="s">
        <v>368</v>
      </c>
      <c r="M534" t="s">
        <v>368</v>
      </c>
    </row>
    <row r="537" spans="1:17">
      <c r="A537" t="s">
        <v>385</v>
      </c>
      <c r="B537" t="s">
        <v>386</v>
      </c>
      <c r="C537" t="s">
        <v>387</v>
      </c>
      <c r="D537" t="s">
        <v>388</v>
      </c>
      <c r="E537" t="s">
        <v>389</v>
      </c>
      <c r="F537" t="s">
        <v>385</v>
      </c>
      <c r="G537" t="s">
        <v>390</v>
      </c>
      <c r="H537" t="s">
        <v>391</v>
      </c>
      <c r="I537" t="s">
        <v>392</v>
      </c>
      <c r="J537" t="s">
        <v>393</v>
      </c>
      <c r="K537" t="s">
        <v>394</v>
      </c>
      <c r="L537" t="s">
        <v>392</v>
      </c>
      <c r="M537" t="s">
        <v>386</v>
      </c>
      <c r="N537" t="s">
        <v>395</v>
      </c>
      <c r="O537" t="s">
        <v>395</v>
      </c>
      <c r="P537" t="s">
        <v>394</v>
      </c>
      <c r="Q537" t="s">
        <v>396</v>
      </c>
    </row>
    <row r="538" spans="1:17">
      <c r="A538" t="s">
        <v>895</v>
      </c>
      <c r="B538" t="s">
        <v>896</v>
      </c>
      <c r="C538" t="s">
        <v>373</v>
      </c>
      <c r="D538" t="s">
        <v>897</v>
      </c>
      <c r="E538" t="s">
        <v>376</v>
      </c>
      <c r="F538">
        <v>4.5</v>
      </c>
      <c r="G538">
        <v>468.36</v>
      </c>
      <c r="H538">
        <v>0</v>
      </c>
      <c r="J538">
        <v>0</v>
      </c>
      <c r="K538" t="s">
        <v>376</v>
      </c>
      <c r="M538" t="s">
        <v>376</v>
      </c>
      <c r="P538" t="s">
        <v>2076</v>
      </c>
    </row>
    <row r="540" spans="1:17">
      <c r="A540" t="s">
        <v>895</v>
      </c>
      <c r="B540" t="s">
        <v>896</v>
      </c>
      <c r="C540" t="s">
        <v>373</v>
      </c>
      <c r="D540" t="s">
        <v>900</v>
      </c>
      <c r="E540" t="s">
        <v>2077</v>
      </c>
      <c r="F540">
        <v>2.5</v>
      </c>
      <c r="G540">
        <v>402.58</v>
      </c>
      <c r="H540">
        <v>0</v>
      </c>
      <c r="J540">
        <v>0</v>
      </c>
      <c r="K540" t="s">
        <v>376</v>
      </c>
      <c r="M540" t="s">
        <v>376</v>
      </c>
      <c r="P540" t="s">
        <v>2078</v>
      </c>
    </row>
    <row r="542" spans="1:17">
      <c r="A542" t="s">
        <v>895</v>
      </c>
      <c r="B542" t="s">
        <v>896</v>
      </c>
      <c r="C542" t="s">
        <v>373</v>
      </c>
      <c r="D542" t="s">
        <v>903</v>
      </c>
      <c r="E542" t="s">
        <v>2079</v>
      </c>
      <c r="F542">
        <v>14</v>
      </c>
      <c r="G542">
        <v>1492.12</v>
      </c>
      <c r="H542">
        <v>0</v>
      </c>
      <c r="J542">
        <v>0</v>
      </c>
      <c r="K542" t="s">
        <v>376</v>
      </c>
      <c r="M542" t="s">
        <v>376</v>
      </c>
      <c r="P542" t="s">
        <v>2080</v>
      </c>
    </row>
    <row r="544" spans="1:17">
      <c r="A544" t="s">
        <v>895</v>
      </c>
      <c r="B544" t="s">
        <v>896</v>
      </c>
      <c r="C544" t="s">
        <v>601</v>
      </c>
      <c r="D544" t="s">
        <v>905</v>
      </c>
      <c r="E544" t="s">
        <v>2081</v>
      </c>
      <c r="F544">
        <v>17</v>
      </c>
      <c r="G544">
        <v>1609.22</v>
      </c>
      <c r="H544">
        <v>0</v>
      </c>
      <c r="J544">
        <v>0</v>
      </c>
      <c r="K544" t="s">
        <v>376</v>
      </c>
      <c r="M544" t="s">
        <v>376</v>
      </c>
      <c r="P544" t="s">
        <v>2082</v>
      </c>
    </row>
    <row r="546" spans="1:17">
      <c r="A546" t="s">
        <v>385</v>
      </c>
      <c r="B546" t="s">
        <v>386</v>
      </c>
      <c r="C546" t="s">
        <v>387</v>
      </c>
      <c r="D546" t="s">
        <v>388</v>
      </c>
      <c r="E546" t="s">
        <v>389</v>
      </c>
      <c r="F546" t="s">
        <v>385</v>
      </c>
      <c r="G546" t="s">
        <v>390</v>
      </c>
      <c r="H546" t="s">
        <v>391</v>
      </c>
      <c r="I546" t="s">
        <v>392</v>
      </c>
      <c r="J546" t="s">
        <v>393</v>
      </c>
      <c r="K546" t="s">
        <v>394</v>
      </c>
      <c r="L546" t="s">
        <v>392</v>
      </c>
      <c r="M546" t="s">
        <v>386</v>
      </c>
      <c r="N546" t="s">
        <v>395</v>
      </c>
      <c r="O546" t="s">
        <v>395</v>
      </c>
      <c r="P546" t="s">
        <v>394</v>
      </c>
      <c r="Q546" t="s">
        <v>396</v>
      </c>
    </row>
    <row r="547" spans="1:17">
      <c r="A547" t="s">
        <v>895</v>
      </c>
      <c r="B547" t="s">
        <v>896</v>
      </c>
      <c r="E547" t="s">
        <v>2083</v>
      </c>
      <c r="F547">
        <v>38</v>
      </c>
      <c r="G547">
        <v>3972.28</v>
      </c>
      <c r="H547">
        <v>0</v>
      </c>
      <c r="J547">
        <v>0</v>
      </c>
      <c r="K547" t="s">
        <v>376</v>
      </c>
      <c r="M547" t="s">
        <v>376</v>
      </c>
      <c r="P547" t="s">
        <v>2084</v>
      </c>
    </row>
    <row r="549" spans="1:17">
      <c r="A549" t="s">
        <v>385</v>
      </c>
      <c r="B549" t="s">
        <v>386</v>
      </c>
      <c r="C549" t="s">
        <v>387</v>
      </c>
      <c r="D549" t="s">
        <v>388</v>
      </c>
      <c r="E549" t="s">
        <v>389</v>
      </c>
      <c r="F549" t="s">
        <v>385</v>
      </c>
      <c r="G549" t="s">
        <v>390</v>
      </c>
      <c r="H549" t="s">
        <v>391</v>
      </c>
      <c r="I549" t="s">
        <v>392</v>
      </c>
      <c r="J549" t="s">
        <v>393</v>
      </c>
      <c r="K549" t="s">
        <v>394</v>
      </c>
      <c r="L549" t="s">
        <v>392</v>
      </c>
      <c r="M549" t="s">
        <v>386</v>
      </c>
      <c r="N549" t="s">
        <v>395</v>
      </c>
      <c r="O549" t="s">
        <v>395</v>
      </c>
      <c r="P549" t="s">
        <v>394</v>
      </c>
      <c r="Q549" t="s">
        <v>396</v>
      </c>
    </row>
    <row r="550" spans="1:17">
      <c r="A550" t="s">
        <v>910</v>
      </c>
      <c r="C550" t="s">
        <v>373</v>
      </c>
      <c r="D550" t="s">
        <v>2085</v>
      </c>
      <c r="E550" t="s">
        <v>2086</v>
      </c>
      <c r="F550">
        <v>8</v>
      </c>
      <c r="G550">
        <v>893.92</v>
      </c>
      <c r="H550">
        <v>0</v>
      </c>
      <c r="J550">
        <v>0</v>
      </c>
      <c r="K550" t="s">
        <v>376</v>
      </c>
      <c r="M550" t="s">
        <v>376</v>
      </c>
      <c r="P550" t="s">
        <v>2087</v>
      </c>
    </row>
    <row r="552" spans="1:17">
      <c r="A552" t="s">
        <v>910</v>
      </c>
      <c r="C552" t="s">
        <v>373</v>
      </c>
      <c r="D552" t="s">
        <v>2088</v>
      </c>
      <c r="E552" t="s">
        <v>1718</v>
      </c>
      <c r="F552">
        <v>0</v>
      </c>
      <c r="G552">
        <v>0</v>
      </c>
      <c r="H552">
        <v>0</v>
      </c>
      <c r="J552">
        <v>0</v>
      </c>
      <c r="K552" t="s">
        <v>376</v>
      </c>
      <c r="M552" t="s">
        <v>376</v>
      </c>
      <c r="P552" t="s">
        <v>1718</v>
      </c>
    </row>
    <row r="554" spans="1:17">
      <c r="A554" t="s">
        <v>385</v>
      </c>
      <c r="B554" t="s">
        <v>386</v>
      </c>
      <c r="C554" t="s">
        <v>387</v>
      </c>
      <c r="D554" t="s">
        <v>388</v>
      </c>
      <c r="E554" t="s">
        <v>389</v>
      </c>
      <c r="F554" t="s">
        <v>385</v>
      </c>
      <c r="G554" t="s">
        <v>390</v>
      </c>
      <c r="H554" t="s">
        <v>391</v>
      </c>
      <c r="I554" t="s">
        <v>392</v>
      </c>
      <c r="J554" t="s">
        <v>393</v>
      </c>
      <c r="K554" t="s">
        <v>394</v>
      </c>
      <c r="L554" t="s">
        <v>392</v>
      </c>
      <c r="M554" t="s">
        <v>386</v>
      </c>
      <c r="N554" t="s">
        <v>395</v>
      </c>
      <c r="O554" t="s">
        <v>395</v>
      </c>
      <c r="P554" t="s">
        <v>394</v>
      </c>
      <c r="Q554" t="s">
        <v>396</v>
      </c>
    </row>
    <row r="555" spans="1:17">
      <c r="A555" t="s">
        <v>910</v>
      </c>
      <c r="E555" t="s">
        <v>2089</v>
      </c>
      <c r="F555">
        <v>8</v>
      </c>
      <c r="G555">
        <v>893.92</v>
      </c>
      <c r="H555">
        <v>0</v>
      </c>
      <c r="J555">
        <v>0</v>
      </c>
      <c r="K555" t="s">
        <v>376</v>
      </c>
      <c r="M555" t="s">
        <v>376</v>
      </c>
      <c r="P555" t="s">
        <v>2090</v>
      </c>
    </row>
    <row r="557" spans="1:17">
      <c r="A557" t="s">
        <v>385</v>
      </c>
      <c r="B557" t="s">
        <v>386</v>
      </c>
      <c r="C557" t="s">
        <v>387</v>
      </c>
      <c r="D557" t="s">
        <v>388</v>
      </c>
      <c r="E557" t="s">
        <v>389</v>
      </c>
      <c r="F557" t="s">
        <v>385</v>
      </c>
      <c r="G557" t="s">
        <v>390</v>
      </c>
      <c r="H557" t="s">
        <v>391</v>
      </c>
      <c r="I557" t="s">
        <v>392</v>
      </c>
      <c r="J557" t="s">
        <v>393</v>
      </c>
      <c r="K557" t="s">
        <v>394</v>
      </c>
      <c r="L557" t="s">
        <v>392</v>
      </c>
      <c r="M557" t="s">
        <v>386</v>
      </c>
      <c r="N557" t="s">
        <v>395</v>
      </c>
      <c r="O557" t="s">
        <v>395</v>
      </c>
      <c r="P557" t="s">
        <v>394</v>
      </c>
      <c r="Q557" t="s">
        <v>396</v>
      </c>
    </row>
    <row r="558" spans="1:17">
      <c r="A558" t="s">
        <v>913</v>
      </c>
      <c r="B558" t="s">
        <v>914</v>
      </c>
      <c r="C558" t="s">
        <v>373</v>
      </c>
      <c r="D558" t="s">
        <v>2091</v>
      </c>
      <c r="E558" t="s">
        <v>376</v>
      </c>
      <c r="F558">
        <v>8</v>
      </c>
      <c r="G558">
        <v>794.08</v>
      </c>
      <c r="H558">
        <v>0</v>
      </c>
      <c r="J558">
        <v>0</v>
      </c>
      <c r="K558" t="s">
        <v>376</v>
      </c>
      <c r="M558" t="s">
        <v>376</v>
      </c>
      <c r="P558" t="s">
        <v>2092</v>
      </c>
      <c r="Q558">
        <v>0</v>
      </c>
    </row>
    <row r="560" spans="1:17">
      <c r="A560" t="s">
        <v>913</v>
      </c>
      <c r="B560" t="s">
        <v>914</v>
      </c>
      <c r="C560" t="s">
        <v>373</v>
      </c>
      <c r="D560" t="s">
        <v>915</v>
      </c>
      <c r="E560" t="s">
        <v>2093</v>
      </c>
      <c r="F560">
        <v>8</v>
      </c>
      <c r="G560">
        <v>794.08</v>
      </c>
      <c r="H560">
        <v>0</v>
      </c>
      <c r="J560">
        <v>0</v>
      </c>
      <c r="K560" t="s">
        <v>376</v>
      </c>
      <c r="M560" t="s">
        <v>376</v>
      </c>
      <c r="P560" t="s">
        <v>2094</v>
      </c>
      <c r="Q560">
        <v>0</v>
      </c>
    </row>
    <row r="562" spans="1:17">
      <c r="A562" t="s">
        <v>913</v>
      </c>
      <c r="B562" t="s">
        <v>914</v>
      </c>
      <c r="C562" t="s">
        <v>373</v>
      </c>
      <c r="D562" t="s">
        <v>2095</v>
      </c>
      <c r="E562" t="s">
        <v>376</v>
      </c>
      <c r="F562">
        <v>8</v>
      </c>
      <c r="G562">
        <v>1160.48</v>
      </c>
      <c r="H562">
        <v>0</v>
      </c>
      <c r="J562">
        <v>0</v>
      </c>
      <c r="K562" t="s">
        <v>376</v>
      </c>
      <c r="M562" t="s">
        <v>376</v>
      </c>
      <c r="P562" t="s">
        <v>2096</v>
      </c>
      <c r="Q562">
        <v>0</v>
      </c>
    </row>
    <row r="564" spans="1:17">
      <c r="A564" t="s">
        <v>913</v>
      </c>
      <c r="B564" t="s">
        <v>914</v>
      </c>
      <c r="C564" t="s">
        <v>917</v>
      </c>
      <c r="D564" t="s">
        <v>918</v>
      </c>
      <c r="E564" t="s">
        <v>376</v>
      </c>
      <c r="F564">
        <v>8</v>
      </c>
      <c r="G564">
        <v>794.08</v>
      </c>
      <c r="H564">
        <v>0</v>
      </c>
      <c r="J564">
        <v>0</v>
      </c>
      <c r="K564" t="s">
        <v>376</v>
      </c>
      <c r="M564" t="s">
        <v>376</v>
      </c>
      <c r="P564" t="s">
        <v>2092</v>
      </c>
      <c r="Q564">
        <v>0</v>
      </c>
    </row>
    <row r="566" spans="1:17">
      <c r="A566" t="s">
        <v>913</v>
      </c>
      <c r="B566" t="s">
        <v>914</v>
      </c>
      <c r="C566" t="s">
        <v>373</v>
      </c>
      <c r="D566" t="s">
        <v>920</v>
      </c>
      <c r="E566" t="s">
        <v>376</v>
      </c>
      <c r="F566">
        <v>8</v>
      </c>
      <c r="G566">
        <v>794.08</v>
      </c>
      <c r="H566">
        <v>0</v>
      </c>
      <c r="J566">
        <v>0</v>
      </c>
      <c r="K566" t="s">
        <v>376</v>
      </c>
      <c r="M566" t="s">
        <v>376</v>
      </c>
      <c r="P566" t="s">
        <v>2092</v>
      </c>
    </row>
    <row r="568" spans="1:17">
      <c r="A568" t="s">
        <v>913</v>
      </c>
      <c r="B568" t="s">
        <v>914</v>
      </c>
      <c r="C568" t="s">
        <v>601</v>
      </c>
      <c r="D568" t="s">
        <v>921</v>
      </c>
      <c r="E568" t="s">
        <v>2097</v>
      </c>
      <c r="F568">
        <v>20</v>
      </c>
      <c r="G568">
        <v>1114.05</v>
      </c>
      <c r="H568">
        <v>0</v>
      </c>
      <c r="J568">
        <v>0</v>
      </c>
      <c r="K568" t="s">
        <v>376</v>
      </c>
      <c r="M568" t="s">
        <v>376</v>
      </c>
      <c r="P568" t="s">
        <v>2098</v>
      </c>
    </row>
    <row r="570" spans="1:17">
      <c r="A570" t="s">
        <v>913</v>
      </c>
      <c r="B570" t="s">
        <v>914</v>
      </c>
      <c r="C570" t="s">
        <v>373</v>
      </c>
      <c r="D570" t="s">
        <v>925</v>
      </c>
      <c r="E570" t="s">
        <v>2099</v>
      </c>
      <c r="F570">
        <v>24</v>
      </c>
      <c r="G570">
        <v>2066.4</v>
      </c>
      <c r="H570">
        <v>0</v>
      </c>
      <c r="J570">
        <v>0</v>
      </c>
      <c r="K570" t="s">
        <v>376</v>
      </c>
      <c r="M570" t="s">
        <v>376</v>
      </c>
      <c r="P570" t="s">
        <v>2100</v>
      </c>
    </row>
    <row r="572" spans="1:17">
      <c r="A572" t="s">
        <v>385</v>
      </c>
      <c r="B572" t="s">
        <v>386</v>
      </c>
      <c r="C572" t="s">
        <v>387</v>
      </c>
      <c r="D572" t="s">
        <v>388</v>
      </c>
      <c r="E572" t="s">
        <v>389</v>
      </c>
      <c r="F572" t="s">
        <v>385</v>
      </c>
      <c r="G572" t="s">
        <v>390</v>
      </c>
      <c r="H572" t="s">
        <v>391</v>
      </c>
      <c r="I572" t="s">
        <v>392</v>
      </c>
      <c r="J572" t="s">
        <v>393</v>
      </c>
      <c r="K572" t="s">
        <v>394</v>
      </c>
      <c r="L572" t="s">
        <v>392</v>
      </c>
      <c r="M572" t="s">
        <v>386</v>
      </c>
      <c r="N572" t="s">
        <v>395</v>
      </c>
      <c r="O572" t="s">
        <v>395</v>
      </c>
      <c r="P572" t="s">
        <v>394</v>
      </c>
      <c r="Q572" t="s">
        <v>396</v>
      </c>
    </row>
    <row r="573" spans="1:17">
      <c r="A573" t="s">
        <v>913</v>
      </c>
      <c r="B573" t="s">
        <v>914</v>
      </c>
      <c r="E573" t="s">
        <v>2101</v>
      </c>
      <c r="F573">
        <v>84</v>
      </c>
      <c r="G573">
        <v>7517.25</v>
      </c>
      <c r="H573">
        <v>0</v>
      </c>
      <c r="J573">
        <v>0</v>
      </c>
      <c r="K573" t="s">
        <v>376</v>
      </c>
      <c r="M573" t="s">
        <v>376</v>
      </c>
      <c r="P573" t="s">
        <v>2102</v>
      </c>
    </row>
    <row r="575" spans="1:17">
      <c r="A575" t="s">
        <v>385</v>
      </c>
      <c r="B575" t="s">
        <v>386</v>
      </c>
      <c r="C575" t="s">
        <v>387</v>
      </c>
      <c r="D575" t="s">
        <v>388</v>
      </c>
      <c r="E575" t="s">
        <v>389</v>
      </c>
      <c r="F575" t="s">
        <v>385</v>
      </c>
      <c r="G575" t="s">
        <v>390</v>
      </c>
      <c r="H575" t="s">
        <v>391</v>
      </c>
      <c r="I575" t="s">
        <v>392</v>
      </c>
      <c r="J575" t="s">
        <v>393</v>
      </c>
      <c r="K575" t="s">
        <v>394</v>
      </c>
      <c r="L575" t="s">
        <v>392</v>
      </c>
      <c r="M575" t="s">
        <v>386</v>
      </c>
      <c r="N575" t="s">
        <v>395</v>
      </c>
      <c r="O575" t="s">
        <v>395</v>
      </c>
      <c r="P575" t="s">
        <v>394</v>
      </c>
      <c r="Q575" t="s">
        <v>396</v>
      </c>
    </row>
    <row r="576" spans="1:17">
      <c r="A576" t="s">
        <v>2103</v>
      </c>
      <c r="B576" t="s">
        <v>2104</v>
      </c>
      <c r="C576" t="s">
        <v>373</v>
      </c>
      <c r="D576" t="s">
        <v>2105</v>
      </c>
      <c r="E576" t="s">
        <v>2106</v>
      </c>
      <c r="F576">
        <v>3</v>
      </c>
      <c r="G576">
        <v>694.62</v>
      </c>
      <c r="H576">
        <v>0</v>
      </c>
      <c r="J576">
        <v>0</v>
      </c>
      <c r="K576" t="s">
        <v>376</v>
      </c>
      <c r="M576" t="s">
        <v>376</v>
      </c>
      <c r="P576" t="s">
        <v>2107</v>
      </c>
    </row>
    <row r="578" spans="1:17">
      <c r="A578" t="s">
        <v>385</v>
      </c>
      <c r="B578" t="s">
        <v>386</v>
      </c>
      <c r="C578" t="s">
        <v>387</v>
      </c>
      <c r="D578" t="s">
        <v>388</v>
      </c>
      <c r="E578" t="s">
        <v>389</v>
      </c>
      <c r="F578" t="s">
        <v>385</v>
      </c>
      <c r="G578" t="s">
        <v>390</v>
      </c>
      <c r="H578" t="s">
        <v>391</v>
      </c>
      <c r="I578" t="s">
        <v>392</v>
      </c>
      <c r="J578" t="s">
        <v>393</v>
      </c>
      <c r="K578" t="s">
        <v>394</v>
      </c>
      <c r="L578" t="s">
        <v>392</v>
      </c>
      <c r="M578" t="s">
        <v>386</v>
      </c>
      <c r="N578" t="s">
        <v>395</v>
      </c>
      <c r="O578" t="s">
        <v>395</v>
      </c>
      <c r="P578" t="s">
        <v>394</v>
      </c>
      <c r="Q578" t="s">
        <v>396</v>
      </c>
    </row>
    <row r="579" spans="1:17">
      <c r="A579" t="s">
        <v>2103</v>
      </c>
      <c r="B579" t="s">
        <v>2104</v>
      </c>
      <c r="E579" t="s">
        <v>2106</v>
      </c>
      <c r="F579">
        <v>3</v>
      </c>
      <c r="G579">
        <v>694.62</v>
      </c>
      <c r="H579">
        <v>0</v>
      </c>
      <c r="J579">
        <v>0</v>
      </c>
      <c r="K579" t="s">
        <v>376</v>
      </c>
      <c r="M579" t="s">
        <v>376</v>
      </c>
      <c r="P579" t="s">
        <v>2107</v>
      </c>
    </row>
    <row r="581" spans="1:17">
      <c r="A581" t="s">
        <v>385</v>
      </c>
      <c r="B581" t="s">
        <v>386</v>
      </c>
      <c r="C581" t="s">
        <v>387</v>
      </c>
      <c r="D581" t="s">
        <v>388</v>
      </c>
      <c r="E581" t="s">
        <v>389</v>
      </c>
      <c r="F581" t="s">
        <v>385</v>
      </c>
      <c r="G581" t="s">
        <v>390</v>
      </c>
      <c r="H581" t="s">
        <v>391</v>
      </c>
      <c r="I581" t="s">
        <v>392</v>
      </c>
      <c r="J581" t="s">
        <v>393</v>
      </c>
      <c r="K581" t="s">
        <v>394</v>
      </c>
      <c r="L581" t="s">
        <v>392</v>
      </c>
      <c r="M581" t="s">
        <v>386</v>
      </c>
      <c r="N581" t="s">
        <v>395</v>
      </c>
      <c r="O581" t="s">
        <v>395</v>
      </c>
      <c r="P581" t="s">
        <v>394</v>
      </c>
      <c r="Q581" t="s">
        <v>396</v>
      </c>
    </row>
    <row r="582" spans="1:17">
      <c r="A582" t="s">
        <v>929</v>
      </c>
      <c r="B582" t="s">
        <v>930</v>
      </c>
      <c r="C582" t="s">
        <v>373</v>
      </c>
      <c r="D582" t="s">
        <v>931</v>
      </c>
      <c r="E582" t="s">
        <v>2108</v>
      </c>
      <c r="F582">
        <v>4</v>
      </c>
      <c r="G582">
        <v>491.52</v>
      </c>
      <c r="H582">
        <v>0</v>
      </c>
      <c r="J582">
        <v>0</v>
      </c>
      <c r="K582" t="s">
        <v>376</v>
      </c>
      <c r="M582" t="s">
        <v>376</v>
      </c>
      <c r="P582" t="s">
        <v>2109</v>
      </c>
    </row>
    <row r="584" spans="1:17">
      <c r="A584" t="s">
        <v>929</v>
      </c>
      <c r="B584" t="s">
        <v>930</v>
      </c>
      <c r="C584" t="s">
        <v>373</v>
      </c>
      <c r="D584" t="s">
        <v>2110</v>
      </c>
      <c r="E584" t="s">
        <v>376</v>
      </c>
      <c r="F584">
        <v>3</v>
      </c>
      <c r="G584">
        <v>366.16</v>
      </c>
      <c r="H584">
        <v>0</v>
      </c>
      <c r="J584">
        <v>0</v>
      </c>
      <c r="K584" t="s">
        <v>376</v>
      </c>
      <c r="M584" t="s">
        <v>376</v>
      </c>
      <c r="P584" t="s">
        <v>2111</v>
      </c>
    </row>
    <row r="586" spans="1:17">
      <c r="A586" t="s">
        <v>929</v>
      </c>
      <c r="B586" t="s">
        <v>930</v>
      </c>
      <c r="C586" t="s">
        <v>373</v>
      </c>
      <c r="D586" t="s">
        <v>2112</v>
      </c>
      <c r="E586" t="s">
        <v>376</v>
      </c>
      <c r="F586">
        <v>3</v>
      </c>
      <c r="G586">
        <v>522.59</v>
      </c>
      <c r="H586">
        <v>0</v>
      </c>
      <c r="J586">
        <v>0</v>
      </c>
      <c r="K586" t="s">
        <v>376</v>
      </c>
      <c r="M586" t="s">
        <v>376</v>
      </c>
      <c r="P586" t="s">
        <v>2113</v>
      </c>
    </row>
    <row r="588" spans="1:17">
      <c r="A588" t="s">
        <v>929</v>
      </c>
      <c r="B588" t="s">
        <v>930</v>
      </c>
      <c r="C588" t="s">
        <v>373</v>
      </c>
      <c r="D588" t="s">
        <v>2114</v>
      </c>
      <c r="E588" t="s">
        <v>2115</v>
      </c>
      <c r="F588">
        <v>0</v>
      </c>
      <c r="G588">
        <v>0</v>
      </c>
      <c r="H588">
        <v>0</v>
      </c>
      <c r="J588">
        <v>0</v>
      </c>
      <c r="K588" t="s">
        <v>376</v>
      </c>
      <c r="M588" t="s">
        <v>376</v>
      </c>
      <c r="P588" t="s">
        <v>2115</v>
      </c>
    </row>
    <row r="590" spans="1:17">
      <c r="A590" t="s">
        <v>385</v>
      </c>
      <c r="B590" t="s">
        <v>386</v>
      </c>
      <c r="C590" t="s">
        <v>387</v>
      </c>
      <c r="D590" t="s">
        <v>388</v>
      </c>
      <c r="E590" t="s">
        <v>389</v>
      </c>
      <c r="F590" t="s">
        <v>385</v>
      </c>
      <c r="G590" t="s">
        <v>390</v>
      </c>
      <c r="H590" t="s">
        <v>391</v>
      </c>
      <c r="I590" t="s">
        <v>392</v>
      </c>
      <c r="J590" t="s">
        <v>393</v>
      </c>
      <c r="K590" t="s">
        <v>394</v>
      </c>
      <c r="L590" t="s">
        <v>392</v>
      </c>
      <c r="M590" t="s">
        <v>386</v>
      </c>
      <c r="N590" t="s">
        <v>395</v>
      </c>
      <c r="O590" t="s">
        <v>395</v>
      </c>
      <c r="P590" t="s">
        <v>394</v>
      </c>
      <c r="Q590" t="s">
        <v>396</v>
      </c>
    </row>
    <row r="591" spans="1:17">
      <c r="A591" t="s">
        <v>929</v>
      </c>
      <c r="B591" t="s">
        <v>930</v>
      </c>
      <c r="E591" t="s">
        <v>2116</v>
      </c>
      <c r="F591">
        <v>10</v>
      </c>
      <c r="G591">
        <v>1380.27</v>
      </c>
      <c r="H591">
        <v>0</v>
      </c>
      <c r="J591">
        <v>0</v>
      </c>
      <c r="K591" t="s">
        <v>376</v>
      </c>
      <c r="M591" t="s">
        <v>376</v>
      </c>
      <c r="P591" t="s">
        <v>2117</v>
      </c>
    </row>
    <row r="593" spans="1:17">
      <c r="A593" t="s">
        <v>385</v>
      </c>
      <c r="B593" t="s">
        <v>386</v>
      </c>
      <c r="C593" t="s">
        <v>387</v>
      </c>
      <c r="D593" t="s">
        <v>388</v>
      </c>
      <c r="E593" t="s">
        <v>389</v>
      </c>
      <c r="F593" t="s">
        <v>385</v>
      </c>
      <c r="G593" t="s">
        <v>390</v>
      </c>
      <c r="H593" t="s">
        <v>391</v>
      </c>
      <c r="I593" t="s">
        <v>392</v>
      </c>
      <c r="J593" t="s">
        <v>393</v>
      </c>
      <c r="K593" t="s">
        <v>394</v>
      </c>
      <c r="L593" t="s">
        <v>392</v>
      </c>
      <c r="M593" t="s">
        <v>386</v>
      </c>
      <c r="N593" t="s">
        <v>395</v>
      </c>
      <c r="O593" t="s">
        <v>395</v>
      </c>
      <c r="P593" t="s">
        <v>394</v>
      </c>
      <c r="Q593" t="s">
        <v>396</v>
      </c>
    </row>
    <row r="594" spans="1:17">
      <c r="A594" t="s">
        <v>937</v>
      </c>
      <c r="B594" t="s">
        <v>938</v>
      </c>
      <c r="C594" t="s">
        <v>373</v>
      </c>
      <c r="D594" t="s">
        <v>2118</v>
      </c>
      <c r="E594" t="s">
        <v>376</v>
      </c>
      <c r="F594">
        <v>0</v>
      </c>
      <c r="G594">
        <v>0</v>
      </c>
      <c r="H594">
        <v>0</v>
      </c>
      <c r="J594">
        <v>0</v>
      </c>
      <c r="K594" t="s">
        <v>2119</v>
      </c>
      <c r="M594" t="s">
        <v>2120</v>
      </c>
      <c r="P594" t="s">
        <v>2121</v>
      </c>
      <c r="Q594" t="s">
        <v>377</v>
      </c>
    </row>
    <row r="596" spans="1:17">
      <c r="A596" t="s">
        <v>332</v>
      </c>
      <c r="B596" t="s">
        <v>333</v>
      </c>
      <c r="D596" t="s">
        <v>334</v>
      </c>
      <c r="E596" t="s">
        <v>335</v>
      </c>
      <c r="G596" t="s">
        <v>336</v>
      </c>
      <c r="H596" t="s">
        <v>1681</v>
      </c>
      <c r="I596" t="s">
        <v>338</v>
      </c>
      <c r="J596" s="13">
        <v>43245</v>
      </c>
      <c r="K596" t="s">
        <v>1050</v>
      </c>
    </row>
    <row r="597" spans="1:17">
      <c r="G597" t="s">
        <v>340</v>
      </c>
      <c r="H597" t="s">
        <v>341</v>
      </c>
      <c r="K597" t="s">
        <v>342</v>
      </c>
      <c r="L597" t="s">
        <v>343</v>
      </c>
      <c r="P597" t="s">
        <v>344</v>
      </c>
    </row>
    <row r="598" spans="1:17">
      <c r="E598" t="s">
        <v>345</v>
      </c>
      <c r="F598" t="s">
        <v>346</v>
      </c>
      <c r="G598" t="s">
        <v>347</v>
      </c>
      <c r="H598" t="s">
        <v>348</v>
      </c>
      <c r="I598" t="s">
        <v>349</v>
      </c>
      <c r="J598" t="s">
        <v>350</v>
      </c>
      <c r="K598" t="s">
        <v>351</v>
      </c>
      <c r="L598" t="s">
        <v>349</v>
      </c>
      <c r="M598" t="s">
        <v>351</v>
      </c>
      <c r="N598" t="s">
        <v>352</v>
      </c>
      <c r="O598" t="s">
        <v>353</v>
      </c>
      <c r="P598" t="s">
        <v>354</v>
      </c>
    </row>
    <row r="599" spans="1:17">
      <c r="E599" t="s">
        <v>355</v>
      </c>
      <c r="F599" t="s">
        <v>356</v>
      </c>
      <c r="G599" t="s">
        <v>357</v>
      </c>
      <c r="H599" t="s">
        <v>358</v>
      </c>
      <c r="J599" t="s">
        <v>359</v>
      </c>
      <c r="K599" t="s">
        <v>360</v>
      </c>
      <c r="M599" t="s">
        <v>361</v>
      </c>
      <c r="N599" t="s">
        <v>362</v>
      </c>
      <c r="O599" t="s">
        <v>362</v>
      </c>
      <c r="P599" t="s">
        <v>363</v>
      </c>
      <c r="Q599" t="s">
        <v>364</v>
      </c>
    </row>
    <row r="600" spans="1:17">
      <c r="A600" t="s">
        <v>365</v>
      </c>
      <c r="C600" t="s">
        <v>366</v>
      </c>
      <c r="D600" t="s">
        <v>367</v>
      </c>
      <c r="E600" t="s">
        <v>368</v>
      </c>
      <c r="F600" t="s">
        <v>369</v>
      </c>
      <c r="G600" t="s">
        <v>370</v>
      </c>
      <c r="H600" t="s">
        <v>368</v>
      </c>
      <c r="J600" t="s">
        <v>368</v>
      </c>
      <c r="K600" t="s">
        <v>368</v>
      </c>
      <c r="M600" t="s">
        <v>368</v>
      </c>
    </row>
    <row r="603" spans="1:17">
      <c r="A603" t="s">
        <v>937</v>
      </c>
      <c r="B603" t="s">
        <v>938</v>
      </c>
      <c r="C603" t="s">
        <v>373</v>
      </c>
      <c r="D603" t="s">
        <v>2122</v>
      </c>
      <c r="E603" t="s">
        <v>376</v>
      </c>
      <c r="F603">
        <v>0</v>
      </c>
      <c r="G603">
        <v>0</v>
      </c>
      <c r="H603">
        <v>0</v>
      </c>
      <c r="J603">
        <v>0</v>
      </c>
      <c r="K603" t="s">
        <v>2123</v>
      </c>
      <c r="M603" t="s">
        <v>2124</v>
      </c>
      <c r="P603" t="s">
        <v>2125</v>
      </c>
      <c r="Q603" t="s">
        <v>377</v>
      </c>
    </row>
    <row r="605" spans="1:17">
      <c r="A605" t="s">
        <v>937</v>
      </c>
      <c r="B605" t="s">
        <v>938</v>
      </c>
      <c r="C605" t="s">
        <v>373</v>
      </c>
      <c r="D605" t="s">
        <v>939</v>
      </c>
      <c r="E605" t="s">
        <v>376</v>
      </c>
      <c r="F605">
        <v>0</v>
      </c>
      <c r="G605">
        <v>0</v>
      </c>
      <c r="H605">
        <v>0</v>
      </c>
      <c r="J605">
        <v>0</v>
      </c>
      <c r="K605" t="s">
        <v>941</v>
      </c>
      <c r="M605" t="s">
        <v>2126</v>
      </c>
      <c r="P605" t="s">
        <v>2127</v>
      </c>
      <c r="Q605" t="s">
        <v>377</v>
      </c>
    </row>
    <row r="607" spans="1:17">
      <c r="A607" t="s">
        <v>937</v>
      </c>
      <c r="B607" t="s">
        <v>938</v>
      </c>
      <c r="C607" t="s">
        <v>373</v>
      </c>
      <c r="D607" t="s">
        <v>943</v>
      </c>
      <c r="E607" t="s">
        <v>376</v>
      </c>
      <c r="F607">
        <v>0</v>
      </c>
      <c r="G607">
        <v>0</v>
      </c>
      <c r="H607">
        <v>0</v>
      </c>
      <c r="J607">
        <v>0</v>
      </c>
      <c r="K607" t="s">
        <v>944</v>
      </c>
      <c r="M607" t="s">
        <v>2128</v>
      </c>
      <c r="P607" t="s">
        <v>2129</v>
      </c>
      <c r="Q607" t="s">
        <v>377</v>
      </c>
    </row>
    <row r="609" spans="1:17">
      <c r="A609" t="s">
        <v>937</v>
      </c>
      <c r="B609" t="s">
        <v>938</v>
      </c>
      <c r="C609" t="s">
        <v>373</v>
      </c>
      <c r="D609" t="s">
        <v>945</v>
      </c>
      <c r="E609" t="s">
        <v>376</v>
      </c>
      <c r="F609">
        <v>0</v>
      </c>
      <c r="G609">
        <v>0</v>
      </c>
      <c r="H609">
        <v>0</v>
      </c>
      <c r="J609">
        <v>0</v>
      </c>
      <c r="K609" t="s">
        <v>954</v>
      </c>
      <c r="M609" t="s">
        <v>2130</v>
      </c>
      <c r="P609" t="s">
        <v>2131</v>
      </c>
      <c r="Q609" t="s">
        <v>377</v>
      </c>
    </row>
    <row r="611" spans="1:17">
      <c r="A611" t="s">
        <v>937</v>
      </c>
      <c r="B611" t="s">
        <v>938</v>
      </c>
      <c r="C611" t="s">
        <v>373</v>
      </c>
      <c r="D611" t="s">
        <v>949</v>
      </c>
      <c r="E611" t="s">
        <v>376</v>
      </c>
      <c r="F611">
        <v>0</v>
      </c>
      <c r="G611">
        <v>0</v>
      </c>
      <c r="H611">
        <v>0</v>
      </c>
      <c r="J611">
        <v>0</v>
      </c>
      <c r="K611" t="s">
        <v>947</v>
      </c>
      <c r="M611" t="s">
        <v>2132</v>
      </c>
      <c r="P611" t="s">
        <v>2133</v>
      </c>
      <c r="Q611" t="s">
        <v>377</v>
      </c>
    </row>
    <row r="613" spans="1:17">
      <c r="A613" t="s">
        <v>937</v>
      </c>
      <c r="B613" t="s">
        <v>938</v>
      </c>
      <c r="C613" t="s">
        <v>373</v>
      </c>
      <c r="D613" t="s">
        <v>953</v>
      </c>
      <c r="E613" t="s">
        <v>376</v>
      </c>
      <c r="F613">
        <v>0</v>
      </c>
      <c r="G613">
        <v>0</v>
      </c>
      <c r="H613">
        <v>0</v>
      </c>
      <c r="J613">
        <v>0</v>
      </c>
      <c r="K613" t="s">
        <v>954</v>
      </c>
      <c r="M613" t="s">
        <v>376</v>
      </c>
      <c r="P613" t="s">
        <v>954</v>
      </c>
      <c r="Q613" t="s">
        <v>377</v>
      </c>
    </row>
    <row r="615" spans="1:17">
      <c r="A615" t="s">
        <v>937</v>
      </c>
      <c r="B615" t="s">
        <v>938</v>
      </c>
      <c r="C615" t="s">
        <v>373</v>
      </c>
      <c r="D615" t="s">
        <v>956</v>
      </c>
      <c r="E615" t="s">
        <v>376</v>
      </c>
      <c r="F615">
        <v>0</v>
      </c>
      <c r="G615">
        <v>0</v>
      </c>
      <c r="H615">
        <v>0</v>
      </c>
      <c r="J615">
        <v>0</v>
      </c>
      <c r="K615" t="s">
        <v>962</v>
      </c>
      <c r="M615" t="s">
        <v>2126</v>
      </c>
      <c r="P615" t="s">
        <v>2134</v>
      </c>
      <c r="Q615" t="s">
        <v>377</v>
      </c>
    </row>
    <row r="617" spans="1:17">
      <c r="A617" t="s">
        <v>937</v>
      </c>
      <c r="B617" t="s">
        <v>938</v>
      </c>
      <c r="C617" t="s">
        <v>373</v>
      </c>
      <c r="D617" t="s">
        <v>957</v>
      </c>
      <c r="E617" t="s">
        <v>376</v>
      </c>
      <c r="F617">
        <v>0</v>
      </c>
      <c r="G617">
        <v>0</v>
      </c>
      <c r="H617">
        <v>0</v>
      </c>
      <c r="J617">
        <v>0</v>
      </c>
      <c r="K617" t="s">
        <v>959</v>
      </c>
      <c r="M617" t="s">
        <v>376</v>
      </c>
      <c r="P617" t="s">
        <v>959</v>
      </c>
      <c r="Q617" t="s">
        <v>377</v>
      </c>
    </row>
    <row r="619" spans="1:17">
      <c r="A619" t="s">
        <v>937</v>
      </c>
      <c r="B619" t="s">
        <v>938</v>
      </c>
      <c r="C619" t="s">
        <v>751</v>
      </c>
      <c r="D619" t="s">
        <v>961</v>
      </c>
      <c r="E619" t="s">
        <v>376</v>
      </c>
      <c r="F619">
        <v>0</v>
      </c>
      <c r="G619">
        <v>0</v>
      </c>
      <c r="H619">
        <v>0</v>
      </c>
      <c r="J619">
        <v>0</v>
      </c>
      <c r="K619" t="s">
        <v>2135</v>
      </c>
      <c r="M619" t="s">
        <v>2126</v>
      </c>
      <c r="P619" t="s">
        <v>2136</v>
      </c>
      <c r="Q619" t="s">
        <v>377</v>
      </c>
    </row>
    <row r="621" spans="1:17">
      <c r="A621" t="s">
        <v>937</v>
      </c>
      <c r="B621" t="s">
        <v>938</v>
      </c>
      <c r="C621" t="s">
        <v>373</v>
      </c>
      <c r="D621" t="s">
        <v>963</v>
      </c>
      <c r="E621" t="s">
        <v>376</v>
      </c>
      <c r="F621">
        <v>0</v>
      </c>
      <c r="G621">
        <v>0</v>
      </c>
      <c r="H621">
        <v>0</v>
      </c>
      <c r="J621">
        <v>0</v>
      </c>
      <c r="K621" t="s">
        <v>964</v>
      </c>
      <c r="M621" t="s">
        <v>376</v>
      </c>
      <c r="P621" t="s">
        <v>964</v>
      </c>
      <c r="Q621" t="s">
        <v>377</v>
      </c>
    </row>
    <row r="623" spans="1:17">
      <c r="A623" t="s">
        <v>937</v>
      </c>
      <c r="B623" t="s">
        <v>938</v>
      </c>
      <c r="C623" t="s">
        <v>373</v>
      </c>
      <c r="D623" t="s">
        <v>965</v>
      </c>
      <c r="E623" t="s">
        <v>376</v>
      </c>
      <c r="F623">
        <v>0</v>
      </c>
      <c r="G623">
        <v>0</v>
      </c>
      <c r="H623">
        <v>0</v>
      </c>
      <c r="J623">
        <v>0</v>
      </c>
      <c r="K623" t="s">
        <v>966</v>
      </c>
      <c r="M623" t="s">
        <v>2137</v>
      </c>
      <c r="P623" t="s">
        <v>2138</v>
      </c>
      <c r="Q623" t="s">
        <v>377</v>
      </c>
    </row>
    <row r="625" spans="1:17">
      <c r="A625" t="s">
        <v>937</v>
      </c>
      <c r="B625" t="s">
        <v>938</v>
      </c>
      <c r="C625" t="s">
        <v>373</v>
      </c>
      <c r="D625" t="s">
        <v>967</v>
      </c>
      <c r="E625" t="s">
        <v>376</v>
      </c>
      <c r="F625">
        <v>0</v>
      </c>
      <c r="G625">
        <v>0</v>
      </c>
      <c r="H625">
        <v>0</v>
      </c>
      <c r="J625">
        <v>0</v>
      </c>
      <c r="K625" t="s">
        <v>966</v>
      </c>
      <c r="M625" t="s">
        <v>2137</v>
      </c>
      <c r="P625" t="s">
        <v>2138</v>
      </c>
      <c r="Q625" t="s">
        <v>377</v>
      </c>
    </row>
    <row r="627" spans="1:17">
      <c r="A627" t="s">
        <v>937</v>
      </c>
      <c r="B627" t="s">
        <v>938</v>
      </c>
      <c r="C627" t="s">
        <v>601</v>
      </c>
      <c r="D627" t="s">
        <v>971</v>
      </c>
      <c r="E627" t="s">
        <v>376</v>
      </c>
      <c r="F627">
        <v>0</v>
      </c>
      <c r="G627">
        <v>0</v>
      </c>
      <c r="H627">
        <v>0</v>
      </c>
      <c r="J627">
        <v>0</v>
      </c>
      <c r="K627" t="s">
        <v>959</v>
      </c>
      <c r="M627" t="s">
        <v>2139</v>
      </c>
      <c r="P627" t="s">
        <v>2140</v>
      </c>
      <c r="Q627" t="s">
        <v>377</v>
      </c>
    </row>
    <row r="629" spans="1:17">
      <c r="A629" t="s">
        <v>937</v>
      </c>
      <c r="B629" t="s">
        <v>938</v>
      </c>
      <c r="C629" t="s">
        <v>601</v>
      </c>
      <c r="D629" t="s">
        <v>973</v>
      </c>
      <c r="E629" t="s">
        <v>376</v>
      </c>
      <c r="F629">
        <v>0</v>
      </c>
      <c r="G629">
        <v>0</v>
      </c>
      <c r="H629">
        <v>0</v>
      </c>
      <c r="J629">
        <v>0</v>
      </c>
      <c r="K629" t="s">
        <v>2141</v>
      </c>
      <c r="M629" t="s">
        <v>2139</v>
      </c>
      <c r="P629" t="s">
        <v>2142</v>
      </c>
      <c r="Q629" t="s">
        <v>377</v>
      </c>
    </row>
    <row r="631" spans="1:17">
      <c r="A631" t="s">
        <v>937</v>
      </c>
      <c r="B631" t="s">
        <v>938</v>
      </c>
      <c r="C631" t="s">
        <v>601</v>
      </c>
      <c r="D631" t="s">
        <v>976</v>
      </c>
      <c r="E631" t="s">
        <v>376</v>
      </c>
      <c r="F631">
        <v>0</v>
      </c>
      <c r="G631">
        <v>0</v>
      </c>
      <c r="H631">
        <v>0</v>
      </c>
      <c r="J631">
        <v>0</v>
      </c>
      <c r="K631" t="s">
        <v>2143</v>
      </c>
      <c r="M631" t="s">
        <v>978</v>
      </c>
      <c r="P631" t="s">
        <v>2144</v>
      </c>
      <c r="Q631" t="s">
        <v>377</v>
      </c>
    </row>
    <row r="633" spans="1:17">
      <c r="A633" t="s">
        <v>937</v>
      </c>
      <c r="B633" t="s">
        <v>938</v>
      </c>
      <c r="C633" t="s">
        <v>373</v>
      </c>
      <c r="D633" t="s">
        <v>980</v>
      </c>
      <c r="E633" t="s">
        <v>376</v>
      </c>
      <c r="F633">
        <v>0</v>
      </c>
      <c r="G633">
        <v>0</v>
      </c>
      <c r="H633">
        <v>0</v>
      </c>
      <c r="J633">
        <v>0</v>
      </c>
      <c r="K633" t="s">
        <v>2145</v>
      </c>
      <c r="M633" t="s">
        <v>376</v>
      </c>
      <c r="P633" t="s">
        <v>2145</v>
      </c>
      <c r="Q633" t="s">
        <v>377</v>
      </c>
    </row>
    <row r="635" spans="1:17">
      <c r="A635" t="s">
        <v>937</v>
      </c>
      <c r="B635" t="s">
        <v>938</v>
      </c>
      <c r="C635" t="s">
        <v>373</v>
      </c>
      <c r="D635" t="s">
        <v>984</v>
      </c>
      <c r="E635" t="s">
        <v>376</v>
      </c>
      <c r="F635">
        <v>0</v>
      </c>
      <c r="G635">
        <v>0</v>
      </c>
      <c r="H635">
        <v>0</v>
      </c>
      <c r="J635">
        <v>0</v>
      </c>
      <c r="K635" t="s">
        <v>2146</v>
      </c>
      <c r="M635" t="s">
        <v>985</v>
      </c>
      <c r="P635" t="s">
        <v>2147</v>
      </c>
      <c r="Q635" t="s">
        <v>377</v>
      </c>
    </row>
    <row r="637" spans="1:17">
      <c r="A637" t="s">
        <v>937</v>
      </c>
      <c r="B637" t="s">
        <v>938</v>
      </c>
      <c r="C637" t="s">
        <v>601</v>
      </c>
      <c r="D637" t="s">
        <v>986</v>
      </c>
      <c r="E637" t="s">
        <v>376</v>
      </c>
      <c r="F637">
        <v>0</v>
      </c>
      <c r="G637">
        <v>0</v>
      </c>
      <c r="H637">
        <v>0</v>
      </c>
      <c r="J637">
        <v>0</v>
      </c>
      <c r="K637" t="s">
        <v>951</v>
      </c>
      <c r="M637" t="s">
        <v>2130</v>
      </c>
      <c r="P637" t="s">
        <v>2148</v>
      </c>
      <c r="Q637" t="s">
        <v>377</v>
      </c>
    </row>
    <row r="639" spans="1:17">
      <c r="A639" t="s">
        <v>937</v>
      </c>
      <c r="B639" t="s">
        <v>938</v>
      </c>
      <c r="C639" t="s">
        <v>373</v>
      </c>
      <c r="D639" t="s">
        <v>987</v>
      </c>
      <c r="E639" t="s">
        <v>376</v>
      </c>
      <c r="F639">
        <v>0</v>
      </c>
      <c r="G639">
        <v>0</v>
      </c>
      <c r="H639">
        <v>0</v>
      </c>
      <c r="J639">
        <v>0</v>
      </c>
      <c r="K639" t="s">
        <v>989</v>
      </c>
      <c r="M639" t="s">
        <v>2149</v>
      </c>
      <c r="P639" t="s">
        <v>2150</v>
      </c>
      <c r="Q639" t="s">
        <v>377</v>
      </c>
    </row>
    <row r="641" spans="1:17">
      <c r="A641" t="s">
        <v>937</v>
      </c>
      <c r="B641" t="s">
        <v>938</v>
      </c>
      <c r="C641" t="s">
        <v>373</v>
      </c>
      <c r="D641" t="s">
        <v>991</v>
      </c>
      <c r="E641" t="s">
        <v>376</v>
      </c>
      <c r="F641">
        <v>0</v>
      </c>
      <c r="G641">
        <v>0</v>
      </c>
      <c r="H641">
        <v>0</v>
      </c>
      <c r="J641">
        <v>0</v>
      </c>
      <c r="K641" t="s">
        <v>2151</v>
      </c>
      <c r="M641" t="s">
        <v>2152</v>
      </c>
      <c r="P641" t="s">
        <v>2153</v>
      </c>
      <c r="Q641" t="s">
        <v>377</v>
      </c>
    </row>
    <row r="643" spans="1:17">
      <c r="A643" t="s">
        <v>937</v>
      </c>
      <c r="B643" t="s">
        <v>938</v>
      </c>
      <c r="C643" t="s">
        <v>373</v>
      </c>
      <c r="D643" t="s">
        <v>993</v>
      </c>
      <c r="E643" t="s">
        <v>376</v>
      </c>
      <c r="F643">
        <v>0</v>
      </c>
      <c r="G643">
        <v>0</v>
      </c>
      <c r="H643">
        <v>0</v>
      </c>
      <c r="J643">
        <v>0</v>
      </c>
      <c r="K643" t="s">
        <v>694</v>
      </c>
      <c r="M643" t="s">
        <v>1764</v>
      </c>
      <c r="P643" t="s">
        <v>2154</v>
      </c>
      <c r="Q643" t="s">
        <v>377</v>
      </c>
    </row>
    <row r="645" spans="1:17">
      <c r="A645" t="s">
        <v>937</v>
      </c>
      <c r="B645" t="s">
        <v>938</v>
      </c>
      <c r="C645" t="s">
        <v>373</v>
      </c>
      <c r="D645" t="s">
        <v>997</v>
      </c>
      <c r="E645" t="s">
        <v>376</v>
      </c>
      <c r="F645">
        <v>0</v>
      </c>
      <c r="G645">
        <v>0</v>
      </c>
      <c r="H645">
        <v>0</v>
      </c>
      <c r="J645">
        <v>0</v>
      </c>
      <c r="K645" t="s">
        <v>2155</v>
      </c>
      <c r="M645" t="s">
        <v>2156</v>
      </c>
      <c r="P645" t="s">
        <v>2157</v>
      </c>
      <c r="Q645" t="s">
        <v>377</v>
      </c>
    </row>
    <row r="647" spans="1:17">
      <c r="A647" t="s">
        <v>937</v>
      </c>
      <c r="B647" t="s">
        <v>938</v>
      </c>
      <c r="C647" t="s">
        <v>373</v>
      </c>
      <c r="D647" t="s">
        <v>999</v>
      </c>
      <c r="E647" t="s">
        <v>376</v>
      </c>
      <c r="F647">
        <v>0</v>
      </c>
      <c r="G647">
        <v>0</v>
      </c>
      <c r="H647">
        <v>0</v>
      </c>
      <c r="J647">
        <v>0</v>
      </c>
      <c r="K647" t="s">
        <v>2158</v>
      </c>
      <c r="M647" t="s">
        <v>2156</v>
      </c>
      <c r="P647" t="s">
        <v>2159</v>
      </c>
      <c r="Q647" t="s">
        <v>377</v>
      </c>
    </row>
    <row r="649" spans="1:17">
      <c r="A649" t="s">
        <v>937</v>
      </c>
      <c r="B649" t="s">
        <v>938</v>
      </c>
      <c r="C649" t="s">
        <v>373</v>
      </c>
      <c r="D649" t="s">
        <v>1000</v>
      </c>
      <c r="E649" t="s">
        <v>376</v>
      </c>
      <c r="F649">
        <v>0</v>
      </c>
      <c r="G649">
        <v>0</v>
      </c>
      <c r="H649">
        <v>0</v>
      </c>
      <c r="J649">
        <v>0</v>
      </c>
      <c r="K649" t="s">
        <v>2160</v>
      </c>
      <c r="M649" t="s">
        <v>376</v>
      </c>
      <c r="P649" t="s">
        <v>2160</v>
      </c>
      <c r="Q649" t="s">
        <v>377</v>
      </c>
    </row>
    <row r="651" spans="1:17">
      <c r="A651" t="s">
        <v>937</v>
      </c>
      <c r="B651" t="s">
        <v>938</v>
      </c>
      <c r="C651" t="s">
        <v>373</v>
      </c>
      <c r="D651" t="s">
        <v>1003</v>
      </c>
      <c r="E651" t="s">
        <v>376</v>
      </c>
      <c r="F651">
        <v>0</v>
      </c>
      <c r="G651">
        <v>0</v>
      </c>
      <c r="H651">
        <v>0</v>
      </c>
      <c r="J651">
        <v>0</v>
      </c>
      <c r="K651" t="s">
        <v>2161</v>
      </c>
      <c r="M651" t="s">
        <v>2162</v>
      </c>
      <c r="P651" t="s">
        <v>2163</v>
      </c>
      <c r="Q651" t="s">
        <v>377</v>
      </c>
    </row>
    <row r="653" spans="1:17">
      <c r="A653" t="s">
        <v>937</v>
      </c>
      <c r="B653" t="s">
        <v>938</v>
      </c>
      <c r="C653" t="s">
        <v>373</v>
      </c>
      <c r="D653" t="s">
        <v>1005</v>
      </c>
      <c r="E653" t="s">
        <v>376</v>
      </c>
      <c r="F653">
        <v>0</v>
      </c>
      <c r="G653">
        <v>0</v>
      </c>
      <c r="H653">
        <v>0</v>
      </c>
      <c r="J653">
        <v>0</v>
      </c>
      <c r="K653" t="s">
        <v>1006</v>
      </c>
      <c r="M653" t="s">
        <v>1934</v>
      </c>
      <c r="P653" t="s">
        <v>2164</v>
      </c>
      <c r="Q653" t="s">
        <v>377</v>
      </c>
    </row>
    <row r="655" spans="1:17">
      <c r="A655" t="s">
        <v>937</v>
      </c>
      <c r="B655" t="s">
        <v>938</v>
      </c>
      <c r="C655" t="s">
        <v>373</v>
      </c>
      <c r="D655" t="s">
        <v>1007</v>
      </c>
      <c r="E655" t="s">
        <v>376</v>
      </c>
      <c r="F655">
        <v>0</v>
      </c>
      <c r="G655">
        <v>0</v>
      </c>
      <c r="H655">
        <v>0</v>
      </c>
      <c r="J655">
        <v>0</v>
      </c>
      <c r="K655" t="s">
        <v>2165</v>
      </c>
      <c r="M655" t="s">
        <v>376</v>
      </c>
      <c r="P655" t="s">
        <v>2165</v>
      </c>
      <c r="Q655" t="s">
        <v>377</v>
      </c>
    </row>
    <row r="657" spans="1:17">
      <c r="A657" t="s">
        <v>937</v>
      </c>
      <c r="B657" t="s">
        <v>938</v>
      </c>
      <c r="C657" t="s">
        <v>601</v>
      </c>
      <c r="D657" t="s">
        <v>1011</v>
      </c>
      <c r="E657" t="s">
        <v>376</v>
      </c>
      <c r="F657">
        <v>0</v>
      </c>
      <c r="G657">
        <v>0</v>
      </c>
      <c r="H657">
        <v>0</v>
      </c>
      <c r="J657">
        <v>0</v>
      </c>
      <c r="K657" t="s">
        <v>1012</v>
      </c>
      <c r="M657" t="s">
        <v>2166</v>
      </c>
      <c r="P657" t="s">
        <v>2167</v>
      </c>
    </row>
    <row r="659" spans="1:17">
      <c r="A659" t="s">
        <v>937</v>
      </c>
      <c r="B659" t="s">
        <v>938</v>
      </c>
      <c r="C659" t="s">
        <v>601</v>
      </c>
      <c r="D659" t="s">
        <v>1013</v>
      </c>
      <c r="E659" t="s">
        <v>376</v>
      </c>
      <c r="F659">
        <v>0</v>
      </c>
      <c r="G659">
        <v>0</v>
      </c>
      <c r="H659">
        <v>0</v>
      </c>
      <c r="J659">
        <v>0</v>
      </c>
      <c r="K659" t="s">
        <v>1012</v>
      </c>
      <c r="M659" t="s">
        <v>2168</v>
      </c>
      <c r="P659" t="s">
        <v>2169</v>
      </c>
    </row>
    <row r="662" spans="1:17">
      <c r="A662" t="s">
        <v>332</v>
      </c>
      <c r="B662" t="s">
        <v>333</v>
      </c>
      <c r="D662" t="s">
        <v>334</v>
      </c>
      <c r="E662" t="s">
        <v>335</v>
      </c>
      <c r="G662" t="s">
        <v>336</v>
      </c>
      <c r="H662" t="s">
        <v>1681</v>
      </c>
      <c r="I662" t="s">
        <v>338</v>
      </c>
      <c r="J662" s="13">
        <v>43245</v>
      </c>
      <c r="K662" t="s">
        <v>1113</v>
      </c>
    </row>
    <row r="663" spans="1:17">
      <c r="G663" t="s">
        <v>340</v>
      </c>
      <c r="H663" t="s">
        <v>341</v>
      </c>
      <c r="K663" t="s">
        <v>342</v>
      </c>
      <c r="L663" t="s">
        <v>343</v>
      </c>
      <c r="P663" t="s">
        <v>344</v>
      </c>
    </row>
    <row r="664" spans="1:17">
      <c r="E664" t="s">
        <v>345</v>
      </c>
      <c r="F664" t="s">
        <v>346</v>
      </c>
      <c r="G664" t="s">
        <v>347</v>
      </c>
      <c r="H664" t="s">
        <v>348</v>
      </c>
      <c r="I664" t="s">
        <v>349</v>
      </c>
      <c r="J664" t="s">
        <v>350</v>
      </c>
      <c r="K664" t="s">
        <v>351</v>
      </c>
      <c r="L664" t="s">
        <v>349</v>
      </c>
      <c r="M664" t="s">
        <v>351</v>
      </c>
      <c r="N664" t="s">
        <v>352</v>
      </c>
      <c r="O664" t="s">
        <v>353</v>
      </c>
      <c r="P664" t="s">
        <v>354</v>
      </c>
    </row>
    <row r="665" spans="1:17">
      <c r="E665" t="s">
        <v>355</v>
      </c>
      <c r="F665" t="s">
        <v>356</v>
      </c>
      <c r="G665" t="s">
        <v>357</v>
      </c>
      <c r="H665" t="s">
        <v>358</v>
      </c>
      <c r="J665" t="s">
        <v>359</v>
      </c>
      <c r="K665" t="s">
        <v>360</v>
      </c>
      <c r="M665" t="s">
        <v>361</v>
      </c>
      <c r="N665" t="s">
        <v>362</v>
      </c>
      <c r="O665" t="s">
        <v>362</v>
      </c>
      <c r="P665" t="s">
        <v>363</v>
      </c>
      <c r="Q665" t="s">
        <v>364</v>
      </c>
    </row>
    <row r="666" spans="1:17">
      <c r="A666" t="s">
        <v>365</v>
      </c>
      <c r="C666" t="s">
        <v>366</v>
      </c>
      <c r="D666" t="s">
        <v>367</v>
      </c>
      <c r="E666" t="s">
        <v>368</v>
      </c>
      <c r="F666" t="s">
        <v>369</v>
      </c>
      <c r="G666" t="s">
        <v>370</v>
      </c>
      <c r="H666" t="s">
        <v>368</v>
      </c>
      <c r="J666" t="s">
        <v>368</v>
      </c>
      <c r="K666" t="s">
        <v>368</v>
      </c>
      <c r="M666" t="s">
        <v>368</v>
      </c>
    </row>
    <row r="668" spans="1:17">
      <c r="A668" t="s">
        <v>385</v>
      </c>
      <c r="B668" t="s">
        <v>386</v>
      </c>
      <c r="C668" t="s">
        <v>387</v>
      </c>
      <c r="D668" t="s">
        <v>388</v>
      </c>
      <c r="E668" t="s">
        <v>389</v>
      </c>
      <c r="F668" t="s">
        <v>385</v>
      </c>
      <c r="G668" t="s">
        <v>390</v>
      </c>
      <c r="H668" t="s">
        <v>391</v>
      </c>
      <c r="I668" t="s">
        <v>392</v>
      </c>
      <c r="J668" t="s">
        <v>393</v>
      </c>
      <c r="K668" t="s">
        <v>394</v>
      </c>
      <c r="L668" t="s">
        <v>392</v>
      </c>
      <c r="M668" t="s">
        <v>386</v>
      </c>
      <c r="N668" t="s">
        <v>395</v>
      </c>
      <c r="O668" t="s">
        <v>395</v>
      </c>
      <c r="P668" t="s">
        <v>394</v>
      </c>
      <c r="Q668" t="s">
        <v>396</v>
      </c>
    </row>
    <row r="669" spans="1:17">
      <c r="A669" t="s">
        <v>937</v>
      </c>
      <c r="B669" t="s">
        <v>938</v>
      </c>
      <c r="E669" t="s">
        <v>376</v>
      </c>
      <c r="F669">
        <v>0</v>
      </c>
      <c r="G669">
        <v>0</v>
      </c>
      <c r="H669">
        <v>0</v>
      </c>
      <c r="J669">
        <v>0</v>
      </c>
      <c r="K669" t="s">
        <v>2170</v>
      </c>
      <c r="M669" t="s">
        <v>2171</v>
      </c>
      <c r="P669" t="s">
        <v>2172</v>
      </c>
    </row>
    <row r="671" spans="1:17">
      <c r="A671" t="s">
        <v>385</v>
      </c>
      <c r="B671" t="s">
        <v>386</v>
      </c>
      <c r="C671" t="s">
        <v>387</v>
      </c>
      <c r="D671" t="s">
        <v>388</v>
      </c>
      <c r="E671" t="s">
        <v>389</v>
      </c>
      <c r="F671" t="s">
        <v>385</v>
      </c>
      <c r="G671" t="s">
        <v>390</v>
      </c>
      <c r="H671" t="s">
        <v>391</v>
      </c>
      <c r="I671" t="s">
        <v>392</v>
      </c>
      <c r="J671" t="s">
        <v>393</v>
      </c>
      <c r="K671" t="s">
        <v>394</v>
      </c>
      <c r="L671" t="s">
        <v>392</v>
      </c>
      <c r="M671" t="s">
        <v>386</v>
      </c>
      <c r="N671" t="s">
        <v>395</v>
      </c>
      <c r="O671" t="s">
        <v>395</v>
      </c>
      <c r="P671" t="s">
        <v>394</v>
      </c>
      <c r="Q671" t="s">
        <v>396</v>
      </c>
    </row>
    <row r="672" spans="1:17">
      <c r="A672" t="s">
        <v>1021</v>
      </c>
      <c r="B672" t="s">
        <v>1022</v>
      </c>
      <c r="C672" t="s">
        <v>373</v>
      </c>
      <c r="D672" t="s">
        <v>1023</v>
      </c>
      <c r="E672" t="s">
        <v>376</v>
      </c>
      <c r="F672">
        <v>8</v>
      </c>
      <c r="G672">
        <v>1133.28</v>
      </c>
      <c r="H672">
        <v>0</v>
      </c>
      <c r="J672">
        <v>0</v>
      </c>
      <c r="K672" t="s">
        <v>376</v>
      </c>
      <c r="M672" t="s">
        <v>376</v>
      </c>
      <c r="P672" t="s">
        <v>2173</v>
      </c>
    </row>
    <row r="674" spans="1:17">
      <c r="A674" t="s">
        <v>385</v>
      </c>
      <c r="B674" t="s">
        <v>386</v>
      </c>
      <c r="C674" t="s">
        <v>387</v>
      </c>
      <c r="D674" t="s">
        <v>388</v>
      </c>
      <c r="E674" t="s">
        <v>389</v>
      </c>
      <c r="F674" t="s">
        <v>385</v>
      </c>
      <c r="G674" t="s">
        <v>390</v>
      </c>
      <c r="H674" t="s">
        <v>391</v>
      </c>
      <c r="I674" t="s">
        <v>392</v>
      </c>
      <c r="J674" t="s">
        <v>393</v>
      </c>
      <c r="K674" t="s">
        <v>394</v>
      </c>
      <c r="L674" t="s">
        <v>392</v>
      </c>
      <c r="M674" t="s">
        <v>386</v>
      </c>
      <c r="N674" t="s">
        <v>395</v>
      </c>
      <c r="O674" t="s">
        <v>395</v>
      </c>
      <c r="P674" t="s">
        <v>394</v>
      </c>
      <c r="Q674" t="s">
        <v>396</v>
      </c>
    </row>
    <row r="675" spans="1:17">
      <c r="A675" t="s">
        <v>1021</v>
      </c>
      <c r="B675" t="s">
        <v>1022</v>
      </c>
      <c r="E675" t="s">
        <v>376</v>
      </c>
      <c r="F675">
        <v>8</v>
      </c>
      <c r="G675">
        <v>1133.28</v>
      </c>
      <c r="H675">
        <v>0</v>
      </c>
      <c r="J675">
        <v>0</v>
      </c>
      <c r="K675" t="s">
        <v>376</v>
      </c>
      <c r="M675" t="s">
        <v>376</v>
      </c>
      <c r="P675" t="s">
        <v>2173</v>
      </c>
    </row>
    <row r="677" spans="1:17">
      <c r="A677" t="s">
        <v>385</v>
      </c>
      <c r="B677" t="s">
        <v>386</v>
      </c>
      <c r="C677" t="s">
        <v>387</v>
      </c>
      <c r="D677" t="s">
        <v>388</v>
      </c>
      <c r="E677" t="s">
        <v>389</v>
      </c>
      <c r="F677" t="s">
        <v>385</v>
      </c>
      <c r="G677" t="s">
        <v>390</v>
      </c>
      <c r="H677" t="s">
        <v>391</v>
      </c>
      <c r="I677" t="s">
        <v>392</v>
      </c>
      <c r="J677" t="s">
        <v>393</v>
      </c>
      <c r="K677" t="s">
        <v>394</v>
      </c>
      <c r="L677" t="s">
        <v>392</v>
      </c>
      <c r="M677" t="s">
        <v>386</v>
      </c>
      <c r="N677" t="s">
        <v>395</v>
      </c>
      <c r="O677" t="s">
        <v>395</v>
      </c>
      <c r="P677" t="s">
        <v>394</v>
      </c>
      <c r="Q677" t="s">
        <v>396</v>
      </c>
    </row>
    <row r="678" spans="1:17">
      <c r="A678" t="s">
        <v>1025</v>
      </c>
      <c r="B678" t="s">
        <v>1026</v>
      </c>
      <c r="C678" t="s">
        <v>373</v>
      </c>
      <c r="D678" t="s">
        <v>1029</v>
      </c>
      <c r="E678" t="s">
        <v>2174</v>
      </c>
      <c r="F678">
        <v>4</v>
      </c>
      <c r="G678">
        <v>566.64</v>
      </c>
      <c r="H678">
        <v>0</v>
      </c>
      <c r="J678">
        <v>0</v>
      </c>
      <c r="K678" t="s">
        <v>376</v>
      </c>
      <c r="M678" t="s">
        <v>376</v>
      </c>
      <c r="P678" t="s">
        <v>2175</v>
      </c>
      <c r="Q678">
        <v>0</v>
      </c>
    </row>
    <row r="680" spans="1:17">
      <c r="A680" t="s">
        <v>1025</v>
      </c>
      <c r="B680" t="s">
        <v>1026</v>
      </c>
      <c r="C680" t="s">
        <v>373</v>
      </c>
      <c r="D680" t="s">
        <v>2176</v>
      </c>
      <c r="E680" t="s">
        <v>376</v>
      </c>
      <c r="F680">
        <v>8</v>
      </c>
      <c r="G680">
        <v>794.08</v>
      </c>
      <c r="H680">
        <v>0</v>
      </c>
      <c r="J680">
        <v>0</v>
      </c>
      <c r="K680" t="s">
        <v>376</v>
      </c>
      <c r="M680" t="s">
        <v>376</v>
      </c>
      <c r="P680" t="s">
        <v>2092</v>
      </c>
      <c r="Q680">
        <v>0</v>
      </c>
    </row>
    <row r="682" spans="1:17">
      <c r="A682" t="s">
        <v>1025</v>
      </c>
      <c r="B682" t="s">
        <v>1026</v>
      </c>
      <c r="C682" t="s">
        <v>373</v>
      </c>
      <c r="D682" t="s">
        <v>2177</v>
      </c>
      <c r="E682" t="s">
        <v>2093</v>
      </c>
      <c r="F682">
        <v>0</v>
      </c>
      <c r="G682">
        <v>0</v>
      </c>
      <c r="H682">
        <v>0</v>
      </c>
      <c r="J682">
        <v>0</v>
      </c>
      <c r="K682" t="s">
        <v>376</v>
      </c>
      <c r="M682" t="s">
        <v>376</v>
      </c>
      <c r="P682" t="s">
        <v>2093</v>
      </c>
      <c r="Q682">
        <v>0</v>
      </c>
    </row>
    <row r="684" spans="1:17">
      <c r="A684" t="s">
        <v>1025</v>
      </c>
      <c r="B684" t="s">
        <v>1026</v>
      </c>
      <c r="C684" t="s">
        <v>373</v>
      </c>
      <c r="D684" t="s">
        <v>1032</v>
      </c>
      <c r="E684" t="s">
        <v>724</v>
      </c>
      <c r="F684">
        <v>0</v>
      </c>
      <c r="G684">
        <v>0</v>
      </c>
      <c r="H684">
        <v>0</v>
      </c>
      <c r="J684">
        <v>0</v>
      </c>
      <c r="K684" t="s">
        <v>376</v>
      </c>
      <c r="M684" t="s">
        <v>376</v>
      </c>
      <c r="P684" t="s">
        <v>724</v>
      </c>
      <c r="Q684">
        <v>0</v>
      </c>
    </row>
    <row r="686" spans="1:17">
      <c r="A686" t="s">
        <v>1025</v>
      </c>
      <c r="B686" t="s">
        <v>1026</v>
      </c>
      <c r="C686" t="s">
        <v>373</v>
      </c>
      <c r="D686" t="s">
        <v>2178</v>
      </c>
      <c r="E686" t="s">
        <v>376</v>
      </c>
      <c r="F686">
        <v>8</v>
      </c>
      <c r="G686">
        <v>794.08</v>
      </c>
      <c r="H686">
        <v>0</v>
      </c>
      <c r="J686">
        <v>0</v>
      </c>
      <c r="K686" t="s">
        <v>376</v>
      </c>
      <c r="M686" t="s">
        <v>376</v>
      </c>
      <c r="P686" t="s">
        <v>2092</v>
      </c>
      <c r="Q686">
        <v>0</v>
      </c>
    </row>
    <row r="688" spans="1:17">
      <c r="A688" t="s">
        <v>1025</v>
      </c>
      <c r="B688" t="s">
        <v>1026</v>
      </c>
      <c r="C688" t="s">
        <v>373</v>
      </c>
      <c r="D688" t="s">
        <v>2179</v>
      </c>
      <c r="E688" t="s">
        <v>376</v>
      </c>
      <c r="F688">
        <v>8</v>
      </c>
      <c r="G688">
        <v>794.08</v>
      </c>
      <c r="H688">
        <v>0</v>
      </c>
      <c r="J688">
        <v>0</v>
      </c>
      <c r="K688" t="s">
        <v>376</v>
      </c>
      <c r="M688" t="s">
        <v>376</v>
      </c>
      <c r="P688" t="s">
        <v>2092</v>
      </c>
      <c r="Q688">
        <v>0</v>
      </c>
    </row>
    <row r="690" spans="1:16">
      <c r="A690" t="s">
        <v>1025</v>
      </c>
      <c r="B690" t="s">
        <v>1026</v>
      </c>
      <c r="C690" t="s">
        <v>373</v>
      </c>
      <c r="D690" t="s">
        <v>2180</v>
      </c>
      <c r="E690" t="s">
        <v>376</v>
      </c>
      <c r="F690">
        <v>8</v>
      </c>
      <c r="G690">
        <v>1192.96</v>
      </c>
      <c r="H690">
        <v>0</v>
      </c>
      <c r="J690">
        <v>0</v>
      </c>
      <c r="K690" t="s">
        <v>376</v>
      </c>
      <c r="M690" t="s">
        <v>376</v>
      </c>
      <c r="P690" t="s">
        <v>2181</v>
      </c>
    </row>
    <row r="692" spans="1:16">
      <c r="A692" t="s">
        <v>1025</v>
      </c>
      <c r="B692" t="s">
        <v>1026</v>
      </c>
      <c r="C692" t="s">
        <v>373</v>
      </c>
      <c r="D692" t="s">
        <v>2182</v>
      </c>
      <c r="E692" t="s">
        <v>376</v>
      </c>
      <c r="F692">
        <v>8</v>
      </c>
      <c r="G692">
        <v>794.08</v>
      </c>
      <c r="H692">
        <v>0</v>
      </c>
      <c r="J692">
        <v>0</v>
      </c>
      <c r="K692" t="s">
        <v>376</v>
      </c>
      <c r="M692" t="s">
        <v>376</v>
      </c>
      <c r="P692" t="s">
        <v>2092</v>
      </c>
    </row>
    <row r="694" spans="1:16">
      <c r="A694" t="s">
        <v>1025</v>
      </c>
      <c r="B694" t="s">
        <v>1026</v>
      </c>
      <c r="C694" t="s">
        <v>373</v>
      </c>
      <c r="D694" t="s">
        <v>2183</v>
      </c>
      <c r="E694" t="s">
        <v>376</v>
      </c>
      <c r="F694">
        <v>8</v>
      </c>
      <c r="G694">
        <v>794.08</v>
      </c>
      <c r="H694">
        <v>0</v>
      </c>
      <c r="J694">
        <v>0</v>
      </c>
      <c r="K694" t="s">
        <v>376</v>
      </c>
      <c r="M694" t="s">
        <v>376</v>
      </c>
      <c r="P694" t="s">
        <v>2092</v>
      </c>
    </row>
    <row r="696" spans="1:16">
      <c r="A696" t="s">
        <v>1025</v>
      </c>
      <c r="B696" t="s">
        <v>1026</v>
      </c>
      <c r="C696" t="s">
        <v>373</v>
      </c>
      <c r="D696" t="s">
        <v>723</v>
      </c>
      <c r="E696" t="s">
        <v>376</v>
      </c>
      <c r="F696">
        <v>8</v>
      </c>
      <c r="G696">
        <v>794.08</v>
      </c>
      <c r="H696">
        <v>0</v>
      </c>
      <c r="J696">
        <v>0</v>
      </c>
      <c r="K696" t="s">
        <v>376</v>
      </c>
      <c r="M696" t="s">
        <v>376</v>
      </c>
      <c r="P696" t="s">
        <v>2092</v>
      </c>
    </row>
    <row r="698" spans="1:16">
      <c r="A698" t="s">
        <v>1025</v>
      </c>
      <c r="B698" t="s">
        <v>1026</v>
      </c>
      <c r="C698" t="s">
        <v>373</v>
      </c>
      <c r="D698" t="s">
        <v>1039</v>
      </c>
      <c r="E698" t="s">
        <v>2093</v>
      </c>
      <c r="F698">
        <v>8</v>
      </c>
      <c r="G698">
        <v>794.08</v>
      </c>
      <c r="H698">
        <v>0</v>
      </c>
      <c r="J698">
        <v>0</v>
      </c>
      <c r="K698" t="s">
        <v>376</v>
      </c>
      <c r="M698" t="s">
        <v>376</v>
      </c>
      <c r="P698" t="s">
        <v>2094</v>
      </c>
    </row>
    <row r="700" spans="1:16">
      <c r="A700" t="s">
        <v>1025</v>
      </c>
      <c r="B700" t="s">
        <v>1026</v>
      </c>
      <c r="C700" t="s">
        <v>373</v>
      </c>
      <c r="D700" t="s">
        <v>2184</v>
      </c>
      <c r="E700" t="s">
        <v>376</v>
      </c>
      <c r="F700">
        <v>8</v>
      </c>
      <c r="G700">
        <v>794.08</v>
      </c>
      <c r="H700">
        <v>0</v>
      </c>
      <c r="J700">
        <v>0</v>
      </c>
      <c r="K700" t="s">
        <v>376</v>
      </c>
      <c r="M700" t="s">
        <v>376</v>
      </c>
      <c r="P700" t="s">
        <v>2092</v>
      </c>
    </row>
    <row r="702" spans="1:16">
      <c r="A702" t="s">
        <v>1025</v>
      </c>
      <c r="B702" t="s">
        <v>1026</v>
      </c>
      <c r="C702" t="s">
        <v>373</v>
      </c>
      <c r="D702" t="s">
        <v>2185</v>
      </c>
      <c r="E702" t="s">
        <v>376</v>
      </c>
      <c r="F702">
        <v>8</v>
      </c>
      <c r="G702">
        <v>794.08</v>
      </c>
      <c r="H702">
        <v>0</v>
      </c>
      <c r="J702">
        <v>0</v>
      </c>
      <c r="K702" t="s">
        <v>376</v>
      </c>
      <c r="M702" t="s">
        <v>376</v>
      </c>
      <c r="P702" t="s">
        <v>2092</v>
      </c>
    </row>
    <row r="704" spans="1:16">
      <c r="A704" t="s">
        <v>1025</v>
      </c>
      <c r="B704" t="s">
        <v>1026</v>
      </c>
      <c r="C704" t="s">
        <v>373</v>
      </c>
      <c r="D704" t="s">
        <v>1042</v>
      </c>
      <c r="E704" t="s">
        <v>2093</v>
      </c>
      <c r="F704">
        <v>8</v>
      </c>
      <c r="G704">
        <v>794.08</v>
      </c>
      <c r="H704">
        <v>0</v>
      </c>
      <c r="J704">
        <v>0</v>
      </c>
      <c r="K704" t="s">
        <v>376</v>
      </c>
      <c r="M704" t="s">
        <v>376</v>
      </c>
      <c r="P704" t="s">
        <v>2094</v>
      </c>
    </row>
    <row r="706" spans="1:17">
      <c r="A706" t="s">
        <v>1025</v>
      </c>
      <c r="B706" t="s">
        <v>1026</v>
      </c>
      <c r="C706" t="s">
        <v>373</v>
      </c>
      <c r="D706" t="s">
        <v>1043</v>
      </c>
      <c r="E706" t="s">
        <v>376</v>
      </c>
      <c r="F706">
        <v>8</v>
      </c>
      <c r="G706">
        <v>1030.72</v>
      </c>
      <c r="H706">
        <v>0</v>
      </c>
      <c r="J706">
        <v>0</v>
      </c>
      <c r="K706" t="s">
        <v>376</v>
      </c>
      <c r="M706" t="s">
        <v>376</v>
      </c>
      <c r="P706" t="s">
        <v>2186</v>
      </c>
    </row>
    <row r="708" spans="1:17">
      <c r="A708" t="s">
        <v>1025</v>
      </c>
      <c r="B708" t="s">
        <v>1026</v>
      </c>
      <c r="C708" t="s">
        <v>373</v>
      </c>
      <c r="D708" t="s">
        <v>1049</v>
      </c>
      <c r="E708" t="s">
        <v>376</v>
      </c>
      <c r="F708">
        <v>8</v>
      </c>
      <c r="G708">
        <v>656.8</v>
      </c>
      <c r="H708">
        <v>0</v>
      </c>
      <c r="J708">
        <v>0</v>
      </c>
      <c r="K708" t="s">
        <v>376</v>
      </c>
      <c r="M708" t="s">
        <v>376</v>
      </c>
      <c r="P708" t="s">
        <v>2187</v>
      </c>
    </row>
    <row r="710" spans="1:17">
      <c r="A710" t="s">
        <v>1025</v>
      </c>
      <c r="B710" t="s">
        <v>1026</v>
      </c>
      <c r="C710" t="s">
        <v>373</v>
      </c>
      <c r="D710" t="s">
        <v>2188</v>
      </c>
      <c r="E710" t="s">
        <v>376</v>
      </c>
      <c r="F710">
        <v>8</v>
      </c>
      <c r="G710">
        <v>656.8</v>
      </c>
      <c r="H710">
        <v>0</v>
      </c>
      <c r="J710">
        <v>0</v>
      </c>
      <c r="K710" t="s">
        <v>376</v>
      </c>
      <c r="M710" t="s">
        <v>376</v>
      </c>
      <c r="P710" t="s">
        <v>2187</v>
      </c>
    </row>
    <row r="712" spans="1:17">
      <c r="A712" t="s">
        <v>385</v>
      </c>
      <c r="B712" t="s">
        <v>386</v>
      </c>
      <c r="C712" t="s">
        <v>387</v>
      </c>
      <c r="D712" t="s">
        <v>388</v>
      </c>
      <c r="E712" t="s">
        <v>389</v>
      </c>
      <c r="F712" t="s">
        <v>385</v>
      </c>
      <c r="G712" t="s">
        <v>390</v>
      </c>
      <c r="H712" t="s">
        <v>391</v>
      </c>
      <c r="I712" t="s">
        <v>392</v>
      </c>
      <c r="J712" t="s">
        <v>393</v>
      </c>
      <c r="K712" t="s">
        <v>394</v>
      </c>
      <c r="L712" t="s">
        <v>392</v>
      </c>
      <c r="M712" t="s">
        <v>386</v>
      </c>
      <c r="N712" t="s">
        <v>395</v>
      </c>
      <c r="O712" t="s">
        <v>395</v>
      </c>
      <c r="P712" t="s">
        <v>394</v>
      </c>
      <c r="Q712" t="s">
        <v>396</v>
      </c>
    </row>
    <row r="713" spans="1:17">
      <c r="A713" t="s">
        <v>1025</v>
      </c>
      <c r="B713" t="s">
        <v>1026</v>
      </c>
      <c r="E713" t="s">
        <v>2189</v>
      </c>
      <c r="F713">
        <v>116</v>
      </c>
      <c r="G713">
        <v>12044.72</v>
      </c>
      <c r="H713">
        <v>0</v>
      </c>
      <c r="J713">
        <v>0</v>
      </c>
      <c r="K713" t="s">
        <v>376</v>
      </c>
      <c r="M713" t="s">
        <v>376</v>
      </c>
      <c r="P713" t="s">
        <v>2190</v>
      </c>
    </row>
    <row r="715" spans="1:17">
      <c r="A715" t="s">
        <v>385</v>
      </c>
      <c r="B715" t="s">
        <v>386</v>
      </c>
      <c r="C715" t="s">
        <v>387</v>
      </c>
      <c r="D715" t="s">
        <v>388</v>
      </c>
      <c r="E715" t="s">
        <v>389</v>
      </c>
      <c r="F715" t="s">
        <v>385</v>
      </c>
      <c r="G715" t="s">
        <v>390</v>
      </c>
      <c r="H715" t="s">
        <v>391</v>
      </c>
      <c r="I715" t="s">
        <v>392</v>
      </c>
      <c r="J715" t="s">
        <v>393</v>
      </c>
      <c r="K715" t="s">
        <v>394</v>
      </c>
      <c r="L715" t="s">
        <v>392</v>
      </c>
      <c r="M715" t="s">
        <v>386</v>
      </c>
      <c r="N715" t="s">
        <v>395</v>
      </c>
      <c r="O715" t="s">
        <v>395</v>
      </c>
      <c r="P715" t="s">
        <v>394</v>
      </c>
      <c r="Q715" t="s">
        <v>396</v>
      </c>
    </row>
    <row r="716" spans="1:17">
      <c r="A716" t="s">
        <v>1053</v>
      </c>
      <c r="C716" t="s">
        <v>373</v>
      </c>
      <c r="D716" t="s">
        <v>1054</v>
      </c>
      <c r="E716" t="s">
        <v>2191</v>
      </c>
      <c r="F716">
        <v>5</v>
      </c>
      <c r="G716">
        <v>1010.9</v>
      </c>
      <c r="H716">
        <v>0</v>
      </c>
      <c r="J716">
        <v>0</v>
      </c>
      <c r="K716" t="s">
        <v>376</v>
      </c>
      <c r="M716" t="s">
        <v>376</v>
      </c>
      <c r="P716" t="s">
        <v>2192</v>
      </c>
    </row>
    <row r="718" spans="1:17">
      <c r="A718" t="s">
        <v>1053</v>
      </c>
      <c r="C718" t="s">
        <v>373</v>
      </c>
      <c r="D718" t="s">
        <v>1057</v>
      </c>
      <c r="E718" t="s">
        <v>2193</v>
      </c>
      <c r="F718">
        <v>0</v>
      </c>
      <c r="G718">
        <v>0</v>
      </c>
      <c r="H718">
        <v>0</v>
      </c>
      <c r="J718">
        <v>0</v>
      </c>
      <c r="K718" t="s">
        <v>376</v>
      </c>
      <c r="M718" t="s">
        <v>376</v>
      </c>
      <c r="P718" t="s">
        <v>2193</v>
      </c>
    </row>
    <row r="720" spans="1:17">
      <c r="A720" t="s">
        <v>1053</v>
      </c>
      <c r="C720" t="s">
        <v>373</v>
      </c>
      <c r="D720" t="s">
        <v>1059</v>
      </c>
      <c r="E720" t="s">
        <v>2194</v>
      </c>
      <c r="F720">
        <v>15</v>
      </c>
      <c r="G720">
        <v>3032.7</v>
      </c>
      <c r="H720">
        <v>0</v>
      </c>
      <c r="J720">
        <v>0</v>
      </c>
      <c r="K720" t="s">
        <v>376</v>
      </c>
      <c r="M720" t="s">
        <v>376</v>
      </c>
      <c r="P720" t="s">
        <v>2195</v>
      </c>
    </row>
    <row r="722" spans="1:17">
      <c r="A722" t="s">
        <v>1053</v>
      </c>
      <c r="C722" t="s">
        <v>373</v>
      </c>
      <c r="D722" t="s">
        <v>2196</v>
      </c>
      <c r="E722" t="s">
        <v>2197</v>
      </c>
      <c r="F722">
        <v>15</v>
      </c>
      <c r="G722">
        <v>2636.2</v>
      </c>
      <c r="H722">
        <v>0</v>
      </c>
      <c r="J722">
        <v>0</v>
      </c>
      <c r="K722" t="s">
        <v>376</v>
      </c>
      <c r="M722" t="s">
        <v>376</v>
      </c>
      <c r="P722" t="s">
        <v>2198</v>
      </c>
    </row>
    <row r="724" spans="1:17">
      <c r="A724" t="s">
        <v>1053</v>
      </c>
      <c r="C724" t="s">
        <v>751</v>
      </c>
      <c r="D724" t="s">
        <v>1062</v>
      </c>
      <c r="E724" t="s">
        <v>2199</v>
      </c>
      <c r="F724">
        <v>5</v>
      </c>
      <c r="G724">
        <v>558.70000000000005</v>
      </c>
      <c r="H724">
        <v>0</v>
      </c>
      <c r="J724">
        <v>0</v>
      </c>
      <c r="K724" t="s">
        <v>376</v>
      </c>
      <c r="M724" t="s">
        <v>376</v>
      </c>
      <c r="P724" t="s">
        <v>2200</v>
      </c>
    </row>
    <row r="726" spans="1:17">
      <c r="A726" t="s">
        <v>1053</v>
      </c>
      <c r="C726" t="s">
        <v>373</v>
      </c>
      <c r="D726" t="s">
        <v>1065</v>
      </c>
      <c r="E726" t="s">
        <v>2201</v>
      </c>
      <c r="F726">
        <v>10</v>
      </c>
      <c r="G726">
        <v>1117.4000000000001</v>
      </c>
      <c r="H726">
        <v>0</v>
      </c>
      <c r="J726">
        <v>0</v>
      </c>
      <c r="K726" t="s">
        <v>376</v>
      </c>
      <c r="M726" t="s">
        <v>376</v>
      </c>
      <c r="P726" t="s">
        <v>2202</v>
      </c>
    </row>
    <row r="728" spans="1:17">
      <c r="A728" t="s">
        <v>332</v>
      </c>
      <c r="B728" t="s">
        <v>333</v>
      </c>
      <c r="D728" t="s">
        <v>334</v>
      </c>
      <c r="E728" t="s">
        <v>335</v>
      </c>
      <c r="G728" t="s">
        <v>336</v>
      </c>
      <c r="H728" t="s">
        <v>1681</v>
      </c>
      <c r="I728" t="s">
        <v>338</v>
      </c>
      <c r="J728" s="13">
        <v>43245</v>
      </c>
      <c r="K728" t="s">
        <v>2203</v>
      </c>
    </row>
    <row r="729" spans="1:17">
      <c r="G729" t="s">
        <v>340</v>
      </c>
      <c r="H729" t="s">
        <v>341</v>
      </c>
      <c r="K729" t="s">
        <v>342</v>
      </c>
      <c r="L729" t="s">
        <v>343</v>
      </c>
      <c r="P729" t="s">
        <v>344</v>
      </c>
    </row>
    <row r="730" spans="1:17">
      <c r="E730" t="s">
        <v>345</v>
      </c>
      <c r="F730" t="s">
        <v>346</v>
      </c>
      <c r="G730" t="s">
        <v>347</v>
      </c>
      <c r="H730" t="s">
        <v>348</v>
      </c>
      <c r="I730" t="s">
        <v>349</v>
      </c>
      <c r="J730" t="s">
        <v>350</v>
      </c>
      <c r="K730" t="s">
        <v>351</v>
      </c>
      <c r="L730" t="s">
        <v>349</v>
      </c>
      <c r="M730" t="s">
        <v>351</v>
      </c>
      <c r="N730" t="s">
        <v>352</v>
      </c>
      <c r="O730" t="s">
        <v>353</v>
      </c>
      <c r="P730" t="s">
        <v>354</v>
      </c>
    </row>
    <row r="731" spans="1:17">
      <c r="E731" t="s">
        <v>355</v>
      </c>
      <c r="F731" t="s">
        <v>356</v>
      </c>
      <c r="G731" t="s">
        <v>357</v>
      </c>
      <c r="H731" t="s">
        <v>358</v>
      </c>
      <c r="J731" t="s">
        <v>359</v>
      </c>
      <c r="K731" t="s">
        <v>360</v>
      </c>
      <c r="M731" t="s">
        <v>361</v>
      </c>
      <c r="N731" t="s">
        <v>362</v>
      </c>
      <c r="O731" t="s">
        <v>362</v>
      </c>
      <c r="P731" t="s">
        <v>363</v>
      </c>
      <c r="Q731" t="s">
        <v>364</v>
      </c>
    </row>
    <row r="732" spans="1:17">
      <c r="A732" t="s">
        <v>365</v>
      </c>
      <c r="C732" t="s">
        <v>366</v>
      </c>
      <c r="D732" t="s">
        <v>367</v>
      </c>
      <c r="E732" t="s">
        <v>368</v>
      </c>
      <c r="F732" t="s">
        <v>369</v>
      </c>
      <c r="G732" t="s">
        <v>370</v>
      </c>
      <c r="H732" t="s">
        <v>368</v>
      </c>
      <c r="J732" t="s">
        <v>368</v>
      </c>
      <c r="K732" t="s">
        <v>368</v>
      </c>
      <c r="M732" t="s">
        <v>368</v>
      </c>
    </row>
    <row r="735" spans="1:17">
      <c r="A735" t="s">
        <v>1053</v>
      </c>
      <c r="C735" t="s">
        <v>373</v>
      </c>
      <c r="D735" t="s">
        <v>2204</v>
      </c>
      <c r="E735" t="s">
        <v>2205</v>
      </c>
      <c r="F735">
        <v>11</v>
      </c>
      <c r="G735">
        <v>1229.1400000000001</v>
      </c>
      <c r="H735">
        <v>0</v>
      </c>
      <c r="J735">
        <v>0</v>
      </c>
      <c r="K735" t="s">
        <v>376</v>
      </c>
      <c r="M735" t="s">
        <v>376</v>
      </c>
      <c r="P735" t="s">
        <v>2206</v>
      </c>
    </row>
    <row r="737" spans="1:17">
      <c r="A737" t="s">
        <v>385</v>
      </c>
      <c r="B737" t="s">
        <v>386</v>
      </c>
      <c r="C737" t="s">
        <v>387</v>
      </c>
      <c r="D737" t="s">
        <v>388</v>
      </c>
      <c r="E737" t="s">
        <v>389</v>
      </c>
      <c r="F737" t="s">
        <v>385</v>
      </c>
      <c r="G737" t="s">
        <v>390</v>
      </c>
      <c r="H737" t="s">
        <v>391</v>
      </c>
      <c r="I737" t="s">
        <v>392</v>
      </c>
      <c r="J737" t="s">
        <v>393</v>
      </c>
      <c r="K737" t="s">
        <v>394</v>
      </c>
      <c r="L737" t="s">
        <v>392</v>
      </c>
      <c r="M737" t="s">
        <v>386</v>
      </c>
      <c r="N737" t="s">
        <v>395</v>
      </c>
      <c r="O737" t="s">
        <v>395</v>
      </c>
      <c r="P737" t="s">
        <v>394</v>
      </c>
      <c r="Q737" t="s">
        <v>396</v>
      </c>
    </row>
    <row r="738" spans="1:17">
      <c r="A738" t="s">
        <v>1053</v>
      </c>
      <c r="E738" t="s">
        <v>2207</v>
      </c>
      <c r="F738">
        <v>61</v>
      </c>
      <c r="G738">
        <v>9585.0400000000009</v>
      </c>
      <c r="H738">
        <v>0</v>
      </c>
      <c r="J738">
        <v>0</v>
      </c>
      <c r="K738" t="s">
        <v>376</v>
      </c>
      <c r="M738" t="s">
        <v>376</v>
      </c>
      <c r="P738" t="s">
        <v>2208</v>
      </c>
    </row>
    <row r="740" spans="1:17">
      <c r="A740" t="s">
        <v>385</v>
      </c>
      <c r="B740" t="s">
        <v>386</v>
      </c>
      <c r="C740" t="s">
        <v>387</v>
      </c>
      <c r="D740" t="s">
        <v>388</v>
      </c>
      <c r="E740" t="s">
        <v>389</v>
      </c>
      <c r="F740" t="s">
        <v>385</v>
      </c>
      <c r="G740" t="s">
        <v>390</v>
      </c>
      <c r="H740" t="s">
        <v>391</v>
      </c>
      <c r="I740" t="s">
        <v>392</v>
      </c>
      <c r="J740" t="s">
        <v>393</v>
      </c>
      <c r="K740" t="s">
        <v>394</v>
      </c>
      <c r="L740" t="s">
        <v>392</v>
      </c>
      <c r="M740" t="s">
        <v>386</v>
      </c>
      <c r="N740" t="s">
        <v>395</v>
      </c>
      <c r="O740" t="s">
        <v>395</v>
      </c>
      <c r="P740" t="s">
        <v>394</v>
      </c>
      <c r="Q740" t="s">
        <v>396</v>
      </c>
    </row>
    <row r="741" spans="1:17">
      <c r="A741" t="s">
        <v>1070</v>
      </c>
      <c r="B741" t="s">
        <v>1071</v>
      </c>
      <c r="C741" t="s">
        <v>1074</v>
      </c>
      <c r="D741" t="s">
        <v>1075</v>
      </c>
      <c r="E741" t="s">
        <v>2209</v>
      </c>
      <c r="F741">
        <v>0</v>
      </c>
      <c r="G741">
        <v>0</v>
      </c>
      <c r="H741">
        <v>0</v>
      </c>
      <c r="J741">
        <v>0</v>
      </c>
      <c r="K741" t="s">
        <v>376</v>
      </c>
      <c r="M741" t="s">
        <v>376</v>
      </c>
      <c r="P741" t="s">
        <v>2209</v>
      </c>
    </row>
    <row r="743" spans="1:17">
      <c r="A743" t="s">
        <v>1070</v>
      </c>
      <c r="B743" t="s">
        <v>1071</v>
      </c>
      <c r="C743" t="s">
        <v>373</v>
      </c>
      <c r="D743" t="s">
        <v>1078</v>
      </c>
      <c r="E743" t="s">
        <v>2210</v>
      </c>
      <c r="F743">
        <v>4</v>
      </c>
      <c r="G743">
        <v>436.56</v>
      </c>
      <c r="H743">
        <v>0</v>
      </c>
      <c r="J743">
        <v>0</v>
      </c>
      <c r="K743" t="s">
        <v>376</v>
      </c>
      <c r="M743" t="s">
        <v>376</v>
      </c>
      <c r="P743" t="s">
        <v>2211</v>
      </c>
    </row>
    <row r="745" spans="1:17">
      <c r="A745" t="s">
        <v>1070</v>
      </c>
      <c r="B745" t="s">
        <v>1071</v>
      </c>
      <c r="C745" t="s">
        <v>373</v>
      </c>
      <c r="D745" t="s">
        <v>2212</v>
      </c>
      <c r="E745" t="s">
        <v>1688</v>
      </c>
      <c r="F745">
        <v>4</v>
      </c>
      <c r="G745">
        <v>397.04</v>
      </c>
      <c r="H745">
        <v>0</v>
      </c>
      <c r="J745">
        <v>0</v>
      </c>
      <c r="K745" t="s">
        <v>376</v>
      </c>
      <c r="M745" t="s">
        <v>376</v>
      </c>
      <c r="P745" t="s">
        <v>2213</v>
      </c>
    </row>
    <row r="747" spans="1:17">
      <c r="A747" t="s">
        <v>1070</v>
      </c>
      <c r="B747" t="s">
        <v>1071</v>
      </c>
      <c r="C747" t="s">
        <v>751</v>
      </c>
      <c r="D747" t="s">
        <v>1083</v>
      </c>
      <c r="E747" t="s">
        <v>697</v>
      </c>
      <c r="F747">
        <v>4</v>
      </c>
      <c r="G747">
        <v>328.4</v>
      </c>
      <c r="H747">
        <v>0</v>
      </c>
      <c r="J747">
        <v>0</v>
      </c>
      <c r="K747" t="s">
        <v>376</v>
      </c>
      <c r="M747" t="s">
        <v>376</v>
      </c>
      <c r="P747" t="s">
        <v>2214</v>
      </c>
    </row>
    <row r="749" spans="1:17">
      <c r="A749" t="s">
        <v>1070</v>
      </c>
      <c r="B749" t="s">
        <v>1071</v>
      </c>
      <c r="C749" t="s">
        <v>373</v>
      </c>
      <c r="D749" t="s">
        <v>1085</v>
      </c>
      <c r="E749" t="s">
        <v>697</v>
      </c>
      <c r="F749">
        <v>10</v>
      </c>
      <c r="G749">
        <v>821</v>
      </c>
      <c r="H749">
        <v>0</v>
      </c>
      <c r="J749">
        <v>0</v>
      </c>
      <c r="K749" t="s">
        <v>376</v>
      </c>
      <c r="M749" t="s">
        <v>376</v>
      </c>
      <c r="P749" t="s">
        <v>1972</v>
      </c>
    </row>
    <row r="751" spans="1:17">
      <c r="A751" t="s">
        <v>1070</v>
      </c>
      <c r="B751" t="s">
        <v>1071</v>
      </c>
      <c r="C751" t="s">
        <v>373</v>
      </c>
      <c r="D751" t="s">
        <v>1087</v>
      </c>
      <c r="E751" t="s">
        <v>452</v>
      </c>
      <c r="F751">
        <v>6</v>
      </c>
      <c r="G751">
        <v>492.6</v>
      </c>
      <c r="H751">
        <v>0</v>
      </c>
      <c r="J751">
        <v>0</v>
      </c>
      <c r="K751" t="s">
        <v>376</v>
      </c>
      <c r="M751" t="s">
        <v>376</v>
      </c>
      <c r="P751" t="s">
        <v>2215</v>
      </c>
    </row>
    <row r="753" spans="1:17">
      <c r="A753" t="s">
        <v>1070</v>
      </c>
      <c r="B753" t="s">
        <v>1071</v>
      </c>
      <c r="C753" t="s">
        <v>373</v>
      </c>
      <c r="D753" t="s">
        <v>1089</v>
      </c>
      <c r="E753" t="s">
        <v>1981</v>
      </c>
      <c r="F753">
        <v>11</v>
      </c>
      <c r="G753">
        <v>903.1</v>
      </c>
      <c r="H753">
        <v>0</v>
      </c>
      <c r="J753">
        <v>0</v>
      </c>
      <c r="K753" t="s">
        <v>376</v>
      </c>
      <c r="M753" t="s">
        <v>376</v>
      </c>
      <c r="P753" t="s">
        <v>2216</v>
      </c>
    </row>
    <row r="755" spans="1:17">
      <c r="A755" t="s">
        <v>1070</v>
      </c>
      <c r="B755" t="s">
        <v>1071</v>
      </c>
      <c r="C755" t="s">
        <v>373</v>
      </c>
      <c r="D755" t="s">
        <v>2217</v>
      </c>
      <c r="E755" t="s">
        <v>1981</v>
      </c>
      <c r="F755">
        <v>0</v>
      </c>
      <c r="G755">
        <v>0</v>
      </c>
      <c r="H755">
        <v>0</v>
      </c>
      <c r="J755">
        <v>0</v>
      </c>
      <c r="K755" t="s">
        <v>376</v>
      </c>
      <c r="M755" t="s">
        <v>376</v>
      </c>
      <c r="P755" t="s">
        <v>1981</v>
      </c>
    </row>
    <row r="757" spans="1:17">
      <c r="A757" t="s">
        <v>1070</v>
      </c>
      <c r="B757" t="s">
        <v>1071</v>
      </c>
      <c r="C757" t="s">
        <v>373</v>
      </c>
      <c r="D757" t="s">
        <v>1091</v>
      </c>
      <c r="E757" t="s">
        <v>1981</v>
      </c>
      <c r="F757">
        <v>0</v>
      </c>
      <c r="G757">
        <v>0</v>
      </c>
      <c r="H757">
        <v>0</v>
      </c>
      <c r="J757">
        <v>0</v>
      </c>
      <c r="K757" t="s">
        <v>376</v>
      </c>
      <c r="M757" t="s">
        <v>376</v>
      </c>
      <c r="P757" t="s">
        <v>1981</v>
      </c>
    </row>
    <row r="759" spans="1:17">
      <c r="A759" t="s">
        <v>385</v>
      </c>
      <c r="B759" t="s">
        <v>386</v>
      </c>
      <c r="C759" t="s">
        <v>387</v>
      </c>
      <c r="D759" t="s">
        <v>388</v>
      </c>
      <c r="E759" t="s">
        <v>389</v>
      </c>
      <c r="F759" t="s">
        <v>385</v>
      </c>
      <c r="G759" t="s">
        <v>390</v>
      </c>
      <c r="H759" t="s">
        <v>391</v>
      </c>
      <c r="I759" t="s">
        <v>392</v>
      </c>
      <c r="J759" t="s">
        <v>393</v>
      </c>
      <c r="K759" t="s">
        <v>394</v>
      </c>
      <c r="L759" t="s">
        <v>392</v>
      </c>
      <c r="M759" t="s">
        <v>386</v>
      </c>
      <c r="N759" t="s">
        <v>395</v>
      </c>
      <c r="O759" t="s">
        <v>395</v>
      </c>
      <c r="P759" t="s">
        <v>394</v>
      </c>
      <c r="Q759" t="s">
        <v>396</v>
      </c>
    </row>
    <row r="760" spans="1:17">
      <c r="A760" t="s">
        <v>1070</v>
      </c>
      <c r="B760" t="s">
        <v>1071</v>
      </c>
      <c r="E760" t="s">
        <v>2218</v>
      </c>
      <c r="F760">
        <v>39</v>
      </c>
      <c r="G760">
        <v>3378.7</v>
      </c>
      <c r="H760">
        <v>0</v>
      </c>
      <c r="J760">
        <v>0</v>
      </c>
      <c r="K760" t="s">
        <v>376</v>
      </c>
      <c r="M760" t="s">
        <v>376</v>
      </c>
      <c r="P760" t="s">
        <v>2219</v>
      </c>
    </row>
    <row r="762" spans="1:17">
      <c r="A762" t="s">
        <v>385</v>
      </c>
      <c r="B762" t="s">
        <v>386</v>
      </c>
      <c r="C762" t="s">
        <v>387</v>
      </c>
      <c r="D762" t="s">
        <v>388</v>
      </c>
      <c r="E762" t="s">
        <v>389</v>
      </c>
      <c r="F762" t="s">
        <v>385</v>
      </c>
      <c r="G762" t="s">
        <v>390</v>
      </c>
      <c r="H762" t="s">
        <v>391</v>
      </c>
      <c r="I762" t="s">
        <v>392</v>
      </c>
      <c r="J762" t="s">
        <v>393</v>
      </c>
      <c r="K762" t="s">
        <v>394</v>
      </c>
      <c r="L762" t="s">
        <v>392</v>
      </c>
      <c r="M762" t="s">
        <v>386</v>
      </c>
      <c r="N762" t="s">
        <v>395</v>
      </c>
      <c r="O762" t="s">
        <v>395</v>
      </c>
      <c r="P762" t="s">
        <v>394</v>
      </c>
      <c r="Q762" t="s">
        <v>396</v>
      </c>
    </row>
    <row r="763" spans="1:17">
      <c r="A763" t="s">
        <v>1095</v>
      </c>
      <c r="B763" t="s">
        <v>1096</v>
      </c>
      <c r="C763" t="s">
        <v>373</v>
      </c>
      <c r="D763" t="s">
        <v>2220</v>
      </c>
      <c r="E763" t="s">
        <v>2013</v>
      </c>
      <c r="F763">
        <v>0</v>
      </c>
      <c r="G763">
        <v>0</v>
      </c>
      <c r="H763">
        <v>0</v>
      </c>
      <c r="J763">
        <v>0</v>
      </c>
      <c r="K763" t="s">
        <v>376</v>
      </c>
      <c r="M763" t="s">
        <v>376</v>
      </c>
      <c r="P763" t="s">
        <v>2013</v>
      </c>
    </row>
    <row r="765" spans="1:17">
      <c r="A765" t="s">
        <v>1095</v>
      </c>
      <c r="B765" t="s">
        <v>1096</v>
      </c>
      <c r="C765" t="s">
        <v>601</v>
      </c>
      <c r="D765" t="s">
        <v>1101</v>
      </c>
      <c r="E765" t="s">
        <v>2221</v>
      </c>
      <c r="F765">
        <v>13</v>
      </c>
      <c r="G765">
        <v>1452.62</v>
      </c>
      <c r="H765">
        <v>0</v>
      </c>
      <c r="J765">
        <v>0</v>
      </c>
      <c r="K765" t="s">
        <v>376</v>
      </c>
      <c r="M765" t="s">
        <v>376</v>
      </c>
      <c r="P765" t="s">
        <v>2222</v>
      </c>
    </row>
    <row r="767" spans="1:17">
      <c r="A767" t="s">
        <v>1095</v>
      </c>
      <c r="B767" t="s">
        <v>1096</v>
      </c>
      <c r="C767" t="s">
        <v>373</v>
      </c>
      <c r="D767" t="s">
        <v>2223</v>
      </c>
      <c r="E767" t="s">
        <v>376</v>
      </c>
      <c r="F767">
        <v>3</v>
      </c>
      <c r="G767">
        <v>366.16</v>
      </c>
      <c r="H767">
        <v>0</v>
      </c>
      <c r="J767">
        <v>0</v>
      </c>
      <c r="K767" t="s">
        <v>376</v>
      </c>
      <c r="M767" t="s">
        <v>376</v>
      </c>
      <c r="P767" t="s">
        <v>2111</v>
      </c>
    </row>
    <row r="769" spans="1:17">
      <c r="A769" t="s">
        <v>1095</v>
      </c>
      <c r="B769" t="s">
        <v>1096</v>
      </c>
      <c r="C769" t="s">
        <v>373</v>
      </c>
      <c r="D769" t="s">
        <v>1103</v>
      </c>
      <c r="E769" t="s">
        <v>2224</v>
      </c>
      <c r="F769">
        <v>4</v>
      </c>
      <c r="G769">
        <v>446.96</v>
      </c>
      <c r="H769">
        <v>0</v>
      </c>
      <c r="J769">
        <v>0</v>
      </c>
      <c r="K769" t="s">
        <v>376</v>
      </c>
      <c r="M769" t="s">
        <v>376</v>
      </c>
      <c r="P769" t="s">
        <v>2225</v>
      </c>
    </row>
    <row r="771" spans="1:17">
      <c r="A771" t="s">
        <v>1095</v>
      </c>
      <c r="B771" t="s">
        <v>1096</v>
      </c>
      <c r="C771" t="s">
        <v>601</v>
      </c>
      <c r="D771" t="s">
        <v>2226</v>
      </c>
      <c r="E771" t="s">
        <v>376</v>
      </c>
      <c r="F771">
        <v>3</v>
      </c>
      <c r="G771">
        <v>333</v>
      </c>
      <c r="H771">
        <v>0</v>
      </c>
      <c r="J771">
        <v>0</v>
      </c>
      <c r="K771" t="s">
        <v>376</v>
      </c>
      <c r="M771" t="s">
        <v>376</v>
      </c>
      <c r="P771" t="s">
        <v>1984</v>
      </c>
    </row>
    <row r="773" spans="1:17">
      <c r="A773" t="s">
        <v>385</v>
      </c>
      <c r="B773" t="s">
        <v>386</v>
      </c>
      <c r="C773" t="s">
        <v>387</v>
      </c>
      <c r="D773" t="s">
        <v>388</v>
      </c>
      <c r="E773" t="s">
        <v>389</v>
      </c>
      <c r="F773" t="s">
        <v>385</v>
      </c>
      <c r="G773" t="s">
        <v>390</v>
      </c>
      <c r="H773" t="s">
        <v>391</v>
      </c>
      <c r="I773" t="s">
        <v>392</v>
      </c>
      <c r="J773" t="s">
        <v>393</v>
      </c>
      <c r="K773" t="s">
        <v>394</v>
      </c>
      <c r="L773" t="s">
        <v>392</v>
      </c>
      <c r="M773" t="s">
        <v>386</v>
      </c>
      <c r="N773" t="s">
        <v>395</v>
      </c>
      <c r="O773" t="s">
        <v>395</v>
      </c>
      <c r="P773" t="s">
        <v>394</v>
      </c>
      <c r="Q773" t="s">
        <v>396</v>
      </c>
    </row>
    <row r="774" spans="1:17">
      <c r="A774" t="s">
        <v>1095</v>
      </c>
      <c r="B774" t="s">
        <v>1096</v>
      </c>
      <c r="E774" t="s">
        <v>2227</v>
      </c>
      <c r="F774">
        <v>23</v>
      </c>
      <c r="G774">
        <v>2598.7399999999998</v>
      </c>
      <c r="H774">
        <v>0</v>
      </c>
      <c r="J774">
        <v>0</v>
      </c>
      <c r="K774" t="s">
        <v>376</v>
      </c>
      <c r="M774" t="s">
        <v>376</v>
      </c>
      <c r="P774" t="s">
        <v>2228</v>
      </c>
    </row>
    <row r="776" spans="1:17">
      <c r="A776" t="s">
        <v>385</v>
      </c>
      <c r="B776" t="s">
        <v>386</v>
      </c>
      <c r="C776" t="s">
        <v>387</v>
      </c>
      <c r="D776" t="s">
        <v>388</v>
      </c>
      <c r="E776" t="s">
        <v>389</v>
      </c>
      <c r="F776" t="s">
        <v>385</v>
      </c>
      <c r="G776" t="s">
        <v>390</v>
      </c>
      <c r="H776" t="s">
        <v>391</v>
      </c>
      <c r="I776" t="s">
        <v>392</v>
      </c>
      <c r="J776" t="s">
        <v>393</v>
      </c>
      <c r="K776" t="s">
        <v>394</v>
      </c>
      <c r="L776" t="s">
        <v>392</v>
      </c>
      <c r="M776" t="s">
        <v>386</v>
      </c>
      <c r="N776" t="s">
        <v>395</v>
      </c>
      <c r="O776" t="s">
        <v>395</v>
      </c>
      <c r="P776" t="s">
        <v>394</v>
      </c>
      <c r="Q776" t="s">
        <v>396</v>
      </c>
    </row>
    <row r="777" spans="1:17">
      <c r="A777" t="s">
        <v>1110</v>
      </c>
      <c r="B777" t="s">
        <v>44</v>
      </c>
      <c r="C777" t="s">
        <v>373</v>
      </c>
      <c r="D777" t="s">
        <v>1111</v>
      </c>
      <c r="E777" t="s">
        <v>2229</v>
      </c>
      <c r="F777">
        <v>0</v>
      </c>
      <c r="G777">
        <v>0</v>
      </c>
      <c r="H777">
        <v>0</v>
      </c>
      <c r="J777">
        <v>0</v>
      </c>
      <c r="K777" t="s">
        <v>376</v>
      </c>
      <c r="M777" t="s">
        <v>376</v>
      </c>
      <c r="P777" t="s">
        <v>2229</v>
      </c>
      <c r="Q777">
        <v>0</v>
      </c>
    </row>
    <row r="779" spans="1:17">
      <c r="A779" t="s">
        <v>385</v>
      </c>
      <c r="B779" t="s">
        <v>386</v>
      </c>
      <c r="C779" t="s">
        <v>387</v>
      </c>
      <c r="D779" t="s">
        <v>388</v>
      </c>
      <c r="E779" t="s">
        <v>389</v>
      </c>
      <c r="F779" t="s">
        <v>385</v>
      </c>
      <c r="G779" t="s">
        <v>390</v>
      </c>
      <c r="H779" t="s">
        <v>391</v>
      </c>
      <c r="I779" t="s">
        <v>392</v>
      </c>
      <c r="J779" t="s">
        <v>393</v>
      </c>
      <c r="K779" t="s">
        <v>394</v>
      </c>
      <c r="L779" t="s">
        <v>392</v>
      </c>
      <c r="M779" t="s">
        <v>386</v>
      </c>
      <c r="N779" t="s">
        <v>395</v>
      </c>
      <c r="O779" t="s">
        <v>395</v>
      </c>
      <c r="P779" t="s">
        <v>394</v>
      </c>
      <c r="Q779" t="s">
        <v>396</v>
      </c>
    </row>
    <row r="780" spans="1:17">
      <c r="A780" t="s">
        <v>1110</v>
      </c>
      <c r="B780" t="s">
        <v>44</v>
      </c>
      <c r="E780" t="s">
        <v>2229</v>
      </c>
      <c r="F780">
        <v>0</v>
      </c>
      <c r="G780">
        <v>0</v>
      </c>
      <c r="H780">
        <v>0</v>
      </c>
      <c r="J780">
        <v>0</v>
      </c>
      <c r="K780" t="s">
        <v>376</v>
      </c>
      <c r="M780" t="s">
        <v>376</v>
      </c>
      <c r="P780" t="s">
        <v>2229</v>
      </c>
    </row>
    <row r="782" spans="1:17">
      <c r="A782" t="s">
        <v>385</v>
      </c>
      <c r="B782" t="s">
        <v>386</v>
      </c>
      <c r="C782" t="s">
        <v>387</v>
      </c>
      <c r="D782" t="s">
        <v>388</v>
      </c>
      <c r="E782" t="s">
        <v>389</v>
      </c>
      <c r="F782" t="s">
        <v>385</v>
      </c>
      <c r="G782" t="s">
        <v>390</v>
      </c>
      <c r="H782" t="s">
        <v>391</v>
      </c>
      <c r="I782" t="s">
        <v>392</v>
      </c>
      <c r="J782" t="s">
        <v>393</v>
      </c>
      <c r="K782" t="s">
        <v>394</v>
      </c>
      <c r="L782" t="s">
        <v>392</v>
      </c>
      <c r="M782" t="s">
        <v>386</v>
      </c>
      <c r="N782" t="s">
        <v>395</v>
      </c>
      <c r="O782" t="s">
        <v>395</v>
      </c>
      <c r="P782" t="s">
        <v>394</v>
      </c>
      <c r="Q782" t="s">
        <v>396</v>
      </c>
    </row>
    <row r="783" spans="1:17">
      <c r="A783" t="s">
        <v>1114</v>
      </c>
      <c r="B783" t="s">
        <v>386</v>
      </c>
      <c r="C783" t="s">
        <v>387</v>
      </c>
      <c r="D783" t="s">
        <v>388</v>
      </c>
      <c r="E783" t="s">
        <v>389</v>
      </c>
      <c r="F783" t="s">
        <v>385</v>
      </c>
      <c r="G783" t="s">
        <v>390</v>
      </c>
      <c r="H783" t="s">
        <v>391</v>
      </c>
      <c r="I783" t="s">
        <v>392</v>
      </c>
      <c r="J783" t="s">
        <v>393</v>
      </c>
      <c r="K783" t="s">
        <v>394</v>
      </c>
      <c r="L783" t="s">
        <v>392</v>
      </c>
      <c r="M783" t="s">
        <v>386</v>
      </c>
      <c r="N783" t="s">
        <v>395</v>
      </c>
      <c r="O783" t="s">
        <v>395</v>
      </c>
      <c r="P783" t="s">
        <v>394</v>
      </c>
      <c r="Q783" t="s">
        <v>396</v>
      </c>
    </row>
    <row r="784" spans="1:17">
      <c r="E784" t="s">
        <v>2230</v>
      </c>
      <c r="F784">
        <v>2069.5</v>
      </c>
      <c r="G784">
        <v>214164.67</v>
      </c>
      <c r="H784">
        <v>0</v>
      </c>
      <c r="J784">
        <v>0</v>
      </c>
      <c r="K784" t="s">
        <v>2231</v>
      </c>
      <c r="M784" t="s">
        <v>2232</v>
      </c>
      <c r="P784" t="s">
        <v>2233</v>
      </c>
    </row>
    <row r="786" spans="1:17">
      <c r="A786" t="s">
        <v>385</v>
      </c>
      <c r="B786" t="s">
        <v>386</v>
      </c>
      <c r="C786" t="s">
        <v>387</v>
      </c>
      <c r="D786" t="s">
        <v>388</v>
      </c>
      <c r="E786" t="s">
        <v>389</v>
      </c>
      <c r="F786" t="s">
        <v>385</v>
      </c>
      <c r="G786" t="s">
        <v>390</v>
      </c>
      <c r="H786" t="s">
        <v>391</v>
      </c>
      <c r="I786" t="s">
        <v>392</v>
      </c>
      <c r="J786" t="s">
        <v>393</v>
      </c>
      <c r="K786" t="s">
        <v>394</v>
      </c>
      <c r="L786" t="s">
        <v>392</v>
      </c>
      <c r="M786" t="s">
        <v>386</v>
      </c>
      <c r="N786" t="s">
        <v>395</v>
      </c>
      <c r="O786" t="s">
        <v>395</v>
      </c>
      <c r="P786" t="s">
        <v>394</v>
      </c>
      <c r="Q786" t="s">
        <v>396</v>
      </c>
    </row>
    <row r="787" spans="1:17">
      <c r="A787" t="s">
        <v>385</v>
      </c>
      <c r="B787" t="s">
        <v>386</v>
      </c>
      <c r="C787" t="s">
        <v>387</v>
      </c>
      <c r="D787" t="s">
        <v>388</v>
      </c>
      <c r="E787" t="s">
        <v>389</v>
      </c>
      <c r="F787" t="s">
        <v>385</v>
      </c>
      <c r="G787" t="s">
        <v>390</v>
      </c>
      <c r="H787" t="s">
        <v>391</v>
      </c>
      <c r="I787" t="s">
        <v>392</v>
      </c>
      <c r="J787" t="s">
        <v>393</v>
      </c>
      <c r="K787" t="s">
        <v>394</v>
      </c>
      <c r="L787" t="s">
        <v>392</v>
      </c>
      <c r="M787" t="s">
        <v>386</v>
      </c>
      <c r="N787" t="s">
        <v>395</v>
      </c>
      <c r="O787" t="s">
        <v>395</v>
      </c>
      <c r="P787" t="s">
        <v>394</v>
      </c>
      <c r="Q787" t="s">
        <v>396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25"/>
  <sheetViews>
    <sheetView workbookViewId="0">
      <selection activeCell="H12" sqref="H12"/>
    </sheetView>
  </sheetViews>
  <sheetFormatPr defaultRowHeight="14.4"/>
  <sheetData>
    <row r="1" spans="1:1">
      <c r="A1" t="s">
        <v>2234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2235</v>
      </c>
    </row>
    <row r="9" spans="1:1">
      <c r="A9" t="s">
        <v>2236</v>
      </c>
    </row>
    <row r="11" spans="1:1">
      <c r="A11" t="s">
        <v>65</v>
      </c>
    </row>
    <row r="12" spans="1:1">
      <c r="A12" t="s">
        <v>2237</v>
      </c>
    </row>
    <row r="14" spans="1:1">
      <c r="A14" t="s">
        <v>65</v>
      </c>
    </row>
    <row r="15" spans="1:1">
      <c r="A15" t="s">
        <v>1387</v>
      </c>
    </row>
    <row r="17" spans="1:1">
      <c r="A17" t="s">
        <v>65</v>
      </c>
    </row>
    <row r="18" spans="1:1">
      <c r="A18" t="s">
        <v>1388</v>
      </c>
    </row>
    <row r="20" spans="1:1">
      <c r="A20" t="s">
        <v>65</v>
      </c>
    </row>
    <row r="21" spans="1:1">
      <c r="A21" t="s">
        <v>326</v>
      </c>
    </row>
    <row r="22" spans="1:1">
      <c r="A22" t="s">
        <v>2238</v>
      </c>
    </row>
    <row r="24" spans="1:1">
      <c r="A24" t="s">
        <v>65</v>
      </c>
    </row>
    <row r="25" spans="1:1">
      <c r="A25" t="s">
        <v>65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2:A692"/>
  <sheetViews>
    <sheetView topLeftCell="A672" workbookViewId="0">
      <selection activeCell="H12" sqref="H12"/>
    </sheetView>
  </sheetViews>
  <sheetFormatPr defaultRowHeight="14.4"/>
  <cols>
    <col min="1" max="1" width="81.109375" bestFit="1" customWidth="1"/>
  </cols>
  <sheetData>
    <row r="2" spans="1:1">
      <c r="A2" t="s">
        <v>1393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1394</v>
      </c>
    </row>
    <row r="10" spans="1:1">
      <c r="A10" t="s">
        <v>1395</v>
      </c>
    </row>
    <row r="12" spans="1:1">
      <c r="A12" t="s">
        <v>1396</v>
      </c>
    </row>
    <row r="14" spans="1:1">
      <c r="A14" t="s">
        <v>65</v>
      </c>
    </row>
    <row r="15" spans="1:1">
      <c r="A15" t="s">
        <v>1397</v>
      </c>
    </row>
    <row r="17" spans="1:1">
      <c r="A17" t="s">
        <v>65</v>
      </c>
    </row>
    <row r="18" spans="1:1">
      <c r="A18" t="s">
        <v>1398</v>
      </c>
    </row>
    <row r="20" spans="1:1">
      <c r="A20" t="s">
        <v>1399</v>
      </c>
    </row>
    <row r="22" spans="1:1">
      <c r="A22" t="s">
        <v>65</v>
      </c>
    </row>
    <row r="23" spans="1:1">
      <c r="A23" t="s">
        <v>1400</v>
      </c>
    </row>
    <row r="25" spans="1:1">
      <c r="A25" t="s">
        <v>65</v>
      </c>
    </row>
    <row r="26" spans="1:1">
      <c r="A26" t="s">
        <v>1401</v>
      </c>
    </row>
    <row r="28" spans="1:1">
      <c r="A28" t="s">
        <v>1402</v>
      </c>
    </row>
    <row r="30" spans="1:1">
      <c r="A30" t="s">
        <v>1403</v>
      </c>
    </row>
    <row r="32" spans="1:1">
      <c r="A32" t="s">
        <v>65</v>
      </c>
    </row>
    <row r="33" spans="1:1">
      <c r="A33" t="s">
        <v>1404</v>
      </c>
    </row>
    <row r="35" spans="1:1">
      <c r="A35" t="s">
        <v>65</v>
      </c>
    </row>
    <row r="36" spans="1:1">
      <c r="A36" t="s">
        <v>1405</v>
      </c>
    </row>
    <row r="38" spans="1:1">
      <c r="A38" t="s">
        <v>1406</v>
      </c>
    </row>
    <row r="40" spans="1:1">
      <c r="A40" t="s">
        <v>1407</v>
      </c>
    </row>
    <row r="42" spans="1:1">
      <c r="A42" t="s">
        <v>1408</v>
      </c>
    </row>
    <row r="44" spans="1:1">
      <c r="A44" t="s">
        <v>1409</v>
      </c>
    </row>
    <row r="46" spans="1:1">
      <c r="A46" t="s">
        <v>1410</v>
      </c>
    </row>
    <row r="48" spans="1:1">
      <c r="A48" t="s">
        <v>1411</v>
      </c>
    </row>
    <row r="50" spans="1:1">
      <c r="A50" t="s">
        <v>1412</v>
      </c>
    </row>
    <row r="52" spans="1:1">
      <c r="A52" t="s">
        <v>1413</v>
      </c>
    </row>
    <row r="54" spans="1:1">
      <c r="A54" t="s">
        <v>1414</v>
      </c>
    </row>
    <row r="56" spans="1:1">
      <c r="A56" t="s">
        <v>1415</v>
      </c>
    </row>
    <row r="58" spans="1:1">
      <c r="A58" t="s">
        <v>1416</v>
      </c>
    </row>
    <row r="60" spans="1:1">
      <c r="A60" t="s">
        <v>1417</v>
      </c>
    </row>
    <row r="62" spans="1:1">
      <c r="A62" t="s">
        <v>86</v>
      </c>
    </row>
    <row r="64" spans="1:1">
      <c r="A64" t="s">
        <v>1418</v>
      </c>
    </row>
    <row r="66" spans="1:1">
      <c r="A66" t="s">
        <v>1419</v>
      </c>
    </row>
    <row r="68" spans="1:1">
      <c r="A68" t="s">
        <v>1420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5" spans="1:1">
      <c r="A75" t="s">
        <v>1421</v>
      </c>
    </row>
    <row r="77" spans="1:1">
      <c r="A77" t="s">
        <v>65</v>
      </c>
    </row>
    <row r="78" spans="1:1">
      <c r="A78" t="s">
        <v>1422</v>
      </c>
    </row>
    <row r="80" spans="1:1">
      <c r="A80" t="s">
        <v>65</v>
      </c>
    </row>
    <row r="81" spans="1:1">
      <c r="A81" t="s">
        <v>1423</v>
      </c>
    </row>
    <row r="83" spans="1:1">
      <c r="A83" t="s">
        <v>1424</v>
      </c>
    </row>
    <row r="85" spans="1:1">
      <c r="A85" t="s">
        <v>1425</v>
      </c>
    </row>
    <row r="87" spans="1:1">
      <c r="A87" t="s">
        <v>1426</v>
      </c>
    </row>
    <row r="89" spans="1:1">
      <c r="A89" t="s">
        <v>1427</v>
      </c>
    </row>
    <row r="91" spans="1:1">
      <c r="A91" t="s">
        <v>65</v>
      </c>
    </row>
    <row r="92" spans="1:1">
      <c r="A92" t="s">
        <v>1428</v>
      </c>
    </row>
    <row r="94" spans="1:1">
      <c r="A94" t="s">
        <v>65</v>
      </c>
    </row>
    <row r="95" spans="1:1">
      <c r="A95" t="s">
        <v>1429</v>
      </c>
    </row>
    <row r="97" spans="1:1">
      <c r="A97" t="s">
        <v>1430</v>
      </c>
    </row>
    <row r="99" spans="1:1">
      <c r="A99" t="s">
        <v>1431</v>
      </c>
    </row>
    <row r="101" spans="1:1">
      <c r="A101" t="s">
        <v>1432</v>
      </c>
    </row>
    <row r="103" spans="1:1">
      <c r="A103" t="s">
        <v>1433</v>
      </c>
    </row>
    <row r="105" spans="1:1">
      <c r="A105" t="s">
        <v>1434</v>
      </c>
    </row>
    <row r="107" spans="1:1">
      <c r="A107" t="s">
        <v>1435</v>
      </c>
    </row>
    <row r="109" spans="1:1">
      <c r="A109" t="s">
        <v>1436</v>
      </c>
    </row>
    <row r="111" spans="1:1">
      <c r="A111" t="s">
        <v>1437</v>
      </c>
    </row>
    <row r="113" spans="1:1">
      <c r="A113" t="s">
        <v>1438</v>
      </c>
    </row>
    <row r="115" spans="1:1">
      <c r="A115" t="s">
        <v>1439</v>
      </c>
    </row>
    <row r="117" spans="1:1">
      <c r="A117" t="s">
        <v>1440</v>
      </c>
    </row>
    <row r="119" spans="1:1">
      <c r="A119" t="s">
        <v>1441</v>
      </c>
    </row>
    <row r="121" spans="1:1">
      <c r="A121" t="s">
        <v>1442</v>
      </c>
    </row>
    <row r="123" spans="1:1">
      <c r="A123" t="s">
        <v>1443</v>
      </c>
    </row>
    <row r="125" spans="1:1">
      <c r="A125" t="s">
        <v>1444</v>
      </c>
    </row>
    <row r="127" spans="1:1">
      <c r="A127" t="s">
        <v>1445</v>
      </c>
    </row>
    <row r="129" spans="1:1">
      <c r="A129" t="s">
        <v>65</v>
      </c>
    </row>
    <row r="130" spans="1:1">
      <c r="A130" t="s">
        <v>1446</v>
      </c>
    </row>
    <row r="132" spans="1:1">
      <c r="A132" t="s">
        <v>65</v>
      </c>
    </row>
    <row r="134" spans="1:1">
      <c r="A134" t="s">
        <v>1447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1448</v>
      </c>
    </row>
    <row r="142" spans="1:1">
      <c r="A142" t="s">
        <v>1449</v>
      </c>
    </row>
    <row r="144" spans="1:1">
      <c r="A144" t="s">
        <v>1450</v>
      </c>
    </row>
    <row r="146" spans="1:1">
      <c r="A146" t="s">
        <v>1451</v>
      </c>
    </row>
    <row r="148" spans="1:1">
      <c r="A148" t="s">
        <v>1452</v>
      </c>
    </row>
    <row r="150" spans="1:1">
      <c r="A150" t="s">
        <v>65</v>
      </c>
    </row>
    <row r="151" spans="1:1">
      <c r="A151" t="s">
        <v>1453</v>
      </c>
    </row>
    <row r="153" spans="1:1">
      <c r="A153" t="s">
        <v>65</v>
      </c>
    </row>
    <row r="154" spans="1:1">
      <c r="A154" t="s">
        <v>1454</v>
      </c>
    </row>
    <row r="156" spans="1:1">
      <c r="A156" t="s">
        <v>65</v>
      </c>
    </row>
    <row r="157" spans="1:1">
      <c r="A157" t="s">
        <v>1455</v>
      </c>
    </row>
    <row r="159" spans="1:1">
      <c r="A159" t="s">
        <v>65</v>
      </c>
    </row>
    <row r="160" spans="1:1">
      <c r="A160" t="s">
        <v>1456</v>
      </c>
    </row>
    <row r="162" spans="1:1">
      <c r="A162" t="s">
        <v>1457</v>
      </c>
    </row>
    <row r="164" spans="1:1">
      <c r="A164" t="s">
        <v>1458</v>
      </c>
    </row>
    <row r="166" spans="1:1">
      <c r="A166" t="s">
        <v>1459</v>
      </c>
    </row>
    <row r="168" spans="1:1">
      <c r="A168" t="s">
        <v>1460</v>
      </c>
    </row>
    <row r="170" spans="1:1">
      <c r="A170" t="s">
        <v>1461</v>
      </c>
    </row>
    <row r="172" spans="1:1">
      <c r="A172" t="s">
        <v>1462</v>
      </c>
    </row>
    <row r="174" spans="1:1">
      <c r="A174" t="s">
        <v>1463</v>
      </c>
    </row>
    <row r="176" spans="1:1">
      <c r="A176" t="s">
        <v>1464</v>
      </c>
    </row>
    <row r="178" spans="1:1">
      <c r="A178" t="s">
        <v>1465</v>
      </c>
    </row>
    <row r="180" spans="1:1">
      <c r="A180" t="s">
        <v>1466</v>
      </c>
    </row>
    <row r="182" spans="1:1">
      <c r="A182" t="s">
        <v>1467</v>
      </c>
    </row>
    <row r="184" spans="1:1">
      <c r="A184" t="s">
        <v>1468</v>
      </c>
    </row>
    <row r="186" spans="1:1">
      <c r="A186" t="s">
        <v>1469</v>
      </c>
    </row>
    <row r="188" spans="1:1">
      <c r="A188" t="s">
        <v>1470</v>
      </c>
    </row>
    <row r="190" spans="1:1">
      <c r="A190" t="s">
        <v>1471</v>
      </c>
    </row>
    <row r="192" spans="1:1">
      <c r="A192" t="s">
        <v>1472</v>
      </c>
    </row>
    <row r="194" spans="1:1">
      <c r="A194" t="s">
        <v>1228</v>
      </c>
    </row>
    <row r="196" spans="1:1">
      <c r="A196" t="s">
        <v>1473</v>
      </c>
    </row>
    <row r="198" spans="1:1">
      <c r="A198" t="s">
        <v>1474</v>
      </c>
    </row>
    <row r="200" spans="1:1">
      <c r="A200" t="s">
        <v>1475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1476</v>
      </c>
    </row>
    <row r="209" spans="1:1">
      <c r="A209" t="s">
        <v>1477</v>
      </c>
    </row>
    <row r="211" spans="1:1">
      <c r="A211" t="s">
        <v>1478</v>
      </c>
    </row>
    <row r="213" spans="1:1">
      <c r="A213" t="s">
        <v>1479</v>
      </c>
    </row>
    <row r="215" spans="1:1">
      <c r="A215" t="s">
        <v>1480</v>
      </c>
    </row>
    <row r="217" spans="1:1">
      <c r="A217" t="s">
        <v>1481</v>
      </c>
    </row>
    <row r="219" spans="1:1">
      <c r="A219" t="s">
        <v>1482</v>
      </c>
    </row>
    <row r="221" spans="1:1">
      <c r="A221" t="s">
        <v>1483</v>
      </c>
    </row>
    <row r="223" spans="1:1">
      <c r="A223" t="s">
        <v>65</v>
      </c>
    </row>
    <row r="224" spans="1:1">
      <c r="A224" t="s">
        <v>1484</v>
      </c>
    </row>
    <row r="226" spans="1:1">
      <c r="A226" t="s">
        <v>65</v>
      </c>
    </row>
    <row r="227" spans="1:1">
      <c r="A227" t="s">
        <v>1485</v>
      </c>
    </row>
    <row r="229" spans="1:1">
      <c r="A229" t="s">
        <v>1486</v>
      </c>
    </row>
    <row r="231" spans="1:1">
      <c r="A231" t="s">
        <v>1487</v>
      </c>
    </row>
    <row r="233" spans="1:1">
      <c r="A233" t="s">
        <v>1488</v>
      </c>
    </row>
    <row r="235" spans="1:1">
      <c r="A235" t="s">
        <v>1489</v>
      </c>
    </row>
    <row r="237" spans="1:1">
      <c r="A237" t="s">
        <v>1490</v>
      </c>
    </row>
    <row r="239" spans="1:1">
      <c r="A239" t="s">
        <v>1491</v>
      </c>
    </row>
    <row r="241" spans="1:1">
      <c r="A241" t="s">
        <v>1492</v>
      </c>
    </row>
    <row r="243" spans="1:1">
      <c r="A243" t="s">
        <v>1493</v>
      </c>
    </row>
    <row r="245" spans="1:1">
      <c r="A245" t="s">
        <v>1494</v>
      </c>
    </row>
    <row r="247" spans="1:1">
      <c r="A247" t="s">
        <v>1495</v>
      </c>
    </row>
    <row r="249" spans="1:1">
      <c r="A249" t="s">
        <v>65</v>
      </c>
    </row>
    <row r="250" spans="1:1">
      <c r="A250" t="s">
        <v>1496</v>
      </c>
    </row>
    <row r="252" spans="1:1">
      <c r="A252" t="s">
        <v>65</v>
      </c>
    </row>
    <row r="253" spans="1:1">
      <c r="A253" t="s">
        <v>1497</v>
      </c>
    </row>
    <row r="255" spans="1:1">
      <c r="A255" t="s">
        <v>1498</v>
      </c>
    </row>
    <row r="257" spans="1:1">
      <c r="A257" t="s">
        <v>1499</v>
      </c>
    </row>
    <row r="259" spans="1:1">
      <c r="A259" t="s">
        <v>1500</v>
      </c>
    </row>
    <row r="261" spans="1:1">
      <c r="A261" t="s">
        <v>1501</v>
      </c>
    </row>
    <row r="263" spans="1:1">
      <c r="A263" t="s">
        <v>1502</v>
      </c>
    </row>
    <row r="266" spans="1:1">
      <c r="A266" t="s">
        <v>1503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1504</v>
      </c>
    </row>
    <row r="274" spans="1:1">
      <c r="A274" t="s">
        <v>1505</v>
      </c>
    </row>
    <row r="276" spans="1:1">
      <c r="A276" t="s">
        <v>179</v>
      </c>
    </row>
    <row r="278" spans="1:1">
      <c r="A278" t="s">
        <v>1506</v>
      </c>
    </row>
    <row r="280" spans="1:1">
      <c r="A280" t="s">
        <v>1507</v>
      </c>
    </row>
    <row r="282" spans="1:1">
      <c r="A282" t="s">
        <v>1508</v>
      </c>
    </row>
    <row r="284" spans="1:1">
      <c r="A284" t="s">
        <v>1509</v>
      </c>
    </row>
    <row r="286" spans="1:1">
      <c r="A286" t="s">
        <v>1510</v>
      </c>
    </row>
    <row r="288" spans="1:1">
      <c r="A288" t="s">
        <v>1511</v>
      </c>
    </row>
    <row r="290" spans="1:1">
      <c r="A290" t="s">
        <v>1512</v>
      </c>
    </row>
    <row r="292" spans="1:1">
      <c r="A292" t="s">
        <v>1513</v>
      </c>
    </row>
    <row r="294" spans="1:1">
      <c r="A294" t="s">
        <v>1514</v>
      </c>
    </row>
    <row r="296" spans="1:1">
      <c r="A296" t="s">
        <v>1515</v>
      </c>
    </row>
    <row r="298" spans="1:1">
      <c r="A298" t="s">
        <v>1516</v>
      </c>
    </row>
    <row r="300" spans="1:1">
      <c r="A300" t="s">
        <v>1517</v>
      </c>
    </row>
    <row r="302" spans="1:1">
      <c r="A302" t="s">
        <v>1518</v>
      </c>
    </row>
    <row r="304" spans="1:1">
      <c r="A304" t="s">
        <v>1519</v>
      </c>
    </row>
    <row r="306" spans="1:1">
      <c r="A306" t="s">
        <v>1520</v>
      </c>
    </row>
    <row r="308" spans="1:1">
      <c r="A308" t="s">
        <v>1521</v>
      </c>
    </row>
    <row r="310" spans="1:1">
      <c r="A310" t="s">
        <v>1522</v>
      </c>
    </row>
    <row r="312" spans="1:1">
      <c r="A312" t="s">
        <v>1523</v>
      </c>
    </row>
    <row r="314" spans="1:1">
      <c r="A314" t="s">
        <v>65</v>
      </c>
    </row>
    <row r="315" spans="1:1">
      <c r="A315" t="s">
        <v>1524</v>
      </c>
    </row>
    <row r="317" spans="1:1">
      <c r="A317" t="s">
        <v>65</v>
      </c>
    </row>
    <row r="318" spans="1:1">
      <c r="A318" t="s">
        <v>1525</v>
      </c>
    </row>
    <row r="320" spans="1:1">
      <c r="A320" t="s">
        <v>1526</v>
      </c>
    </row>
    <row r="322" spans="1:1">
      <c r="A322" t="s">
        <v>1527</v>
      </c>
    </row>
    <row r="324" spans="1:1">
      <c r="A324" t="s">
        <v>1528</v>
      </c>
    </row>
    <row r="326" spans="1:1">
      <c r="A326" t="s">
        <v>1529</v>
      </c>
    </row>
    <row r="328" spans="1:1">
      <c r="A328" t="s">
        <v>1530</v>
      </c>
    </row>
    <row r="330" spans="1:1">
      <c r="A330" t="s">
        <v>1531</v>
      </c>
    </row>
    <row r="332" spans="1:1">
      <c r="A332" t="s">
        <v>1532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1533</v>
      </c>
    </row>
    <row r="341" spans="1:1">
      <c r="A341" t="s">
        <v>1534</v>
      </c>
    </row>
    <row r="343" spans="1:1">
      <c r="A343" t="s">
        <v>1535</v>
      </c>
    </row>
    <row r="345" spans="1:1">
      <c r="A345" t="s">
        <v>1536</v>
      </c>
    </row>
    <row r="347" spans="1:1">
      <c r="A347" t="s">
        <v>1537</v>
      </c>
    </row>
    <row r="349" spans="1:1">
      <c r="A349" t="s">
        <v>1538</v>
      </c>
    </row>
    <row r="351" spans="1:1">
      <c r="A351" t="s">
        <v>1539</v>
      </c>
    </row>
    <row r="353" spans="1:1">
      <c r="A353" t="s">
        <v>1540</v>
      </c>
    </row>
    <row r="355" spans="1:1">
      <c r="A355" t="s">
        <v>1541</v>
      </c>
    </row>
    <row r="357" spans="1:1">
      <c r="A357" t="s">
        <v>1542</v>
      </c>
    </row>
    <row r="359" spans="1:1">
      <c r="A359" t="s">
        <v>1543</v>
      </c>
    </row>
    <row r="361" spans="1:1">
      <c r="A361" t="s">
        <v>1544</v>
      </c>
    </row>
    <row r="363" spans="1:1">
      <c r="A363" t="s">
        <v>1545</v>
      </c>
    </row>
    <row r="365" spans="1:1">
      <c r="A365" t="s">
        <v>1546</v>
      </c>
    </row>
    <row r="367" spans="1:1">
      <c r="A367" t="s">
        <v>1547</v>
      </c>
    </row>
    <row r="369" spans="1:1">
      <c r="A369" t="s">
        <v>1548</v>
      </c>
    </row>
    <row r="371" spans="1:1">
      <c r="A371" t="s">
        <v>1549</v>
      </c>
    </row>
    <row r="373" spans="1:1">
      <c r="A373" t="s">
        <v>1550</v>
      </c>
    </row>
    <row r="375" spans="1:1">
      <c r="A375" t="s">
        <v>1551</v>
      </c>
    </row>
    <row r="377" spans="1:1">
      <c r="A377" t="s">
        <v>65</v>
      </c>
    </row>
    <row r="378" spans="1:1">
      <c r="A378" t="s">
        <v>1552</v>
      </c>
    </row>
    <row r="380" spans="1:1">
      <c r="A380" t="s">
        <v>65</v>
      </c>
    </row>
    <row r="381" spans="1:1">
      <c r="A381" t="s">
        <v>1553</v>
      </c>
    </row>
    <row r="383" spans="1:1">
      <c r="A383" t="s">
        <v>1554</v>
      </c>
    </row>
    <row r="385" spans="1:1">
      <c r="A385" t="s">
        <v>1555</v>
      </c>
    </row>
    <row r="387" spans="1:1">
      <c r="A387" t="s">
        <v>65</v>
      </c>
    </row>
    <row r="388" spans="1:1">
      <c r="A388" t="s">
        <v>1556</v>
      </c>
    </row>
    <row r="390" spans="1:1">
      <c r="A390" t="s">
        <v>65</v>
      </c>
    </row>
    <row r="391" spans="1:1">
      <c r="A391" t="s">
        <v>1557</v>
      </c>
    </row>
    <row r="393" spans="1:1">
      <c r="A393" t="s">
        <v>65</v>
      </c>
    </row>
    <row r="394" spans="1:1">
      <c r="A394" t="s">
        <v>1558</v>
      </c>
    </row>
    <row r="396" spans="1:1">
      <c r="A396" t="s">
        <v>65</v>
      </c>
    </row>
    <row r="398" spans="1:1">
      <c r="A398" t="s">
        <v>1559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1560</v>
      </c>
    </row>
    <row r="406" spans="1:1">
      <c r="A406" t="s">
        <v>1561</v>
      </c>
    </row>
    <row r="408" spans="1:1">
      <c r="A408" t="s">
        <v>1562</v>
      </c>
    </row>
    <row r="410" spans="1:1">
      <c r="A410" t="s">
        <v>1563</v>
      </c>
    </row>
    <row r="412" spans="1:1">
      <c r="A412" t="s">
        <v>1564</v>
      </c>
    </row>
    <row r="414" spans="1:1">
      <c r="A414" t="s">
        <v>65</v>
      </c>
    </row>
    <row r="415" spans="1:1">
      <c r="A415" t="s">
        <v>1565</v>
      </c>
    </row>
    <row r="417" spans="1:1">
      <c r="A417" t="s">
        <v>65</v>
      </c>
    </row>
    <row r="418" spans="1:1">
      <c r="A418" t="s">
        <v>1566</v>
      </c>
    </row>
    <row r="420" spans="1:1">
      <c r="A420" t="s">
        <v>65</v>
      </c>
    </row>
    <row r="421" spans="1:1">
      <c r="A421" t="s">
        <v>1567</v>
      </c>
    </row>
    <row r="423" spans="1:1">
      <c r="A423" t="s">
        <v>65</v>
      </c>
    </row>
    <row r="424" spans="1:1">
      <c r="A424" t="s">
        <v>1568</v>
      </c>
    </row>
    <row r="426" spans="1:1">
      <c r="A426" t="s">
        <v>65</v>
      </c>
    </row>
    <row r="427" spans="1:1">
      <c r="A427" t="s">
        <v>1569</v>
      </c>
    </row>
    <row r="429" spans="1:1">
      <c r="A429" t="s">
        <v>65</v>
      </c>
    </row>
    <row r="430" spans="1:1">
      <c r="A430" t="s">
        <v>1570</v>
      </c>
    </row>
    <row r="432" spans="1:1">
      <c r="A432" t="s">
        <v>1571</v>
      </c>
    </row>
    <row r="434" spans="1:1">
      <c r="A434" t="s">
        <v>1572</v>
      </c>
    </row>
    <row r="436" spans="1:1">
      <c r="A436" t="s">
        <v>1573</v>
      </c>
    </row>
    <row r="438" spans="1:1">
      <c r="A438" t="s">
        <v>65</v>
      </c>
    </row>
    <row r="439" spans="1:1">
      <c r="A439" t="s">
        <v>1574</v>
      </c>
    </row>
    <row r="441" spans="1:1">
      <c r="A441" t="s">
        <v>65</v>
      </c>
    </row>
    <row r="442" spans="1:1">
      <c r="A442" t="s">
        <v>1575</v>
      </c>
    </row>
    <row r="444" spans="1:1">
      <c r="A444" t="s">
        <v>65</v>
      </c>
    </row>
    <row r="445" spans="1:1">
      <c r="A445" t="s">
        <v>1576</v>
      </c>
    </row>
    <row r="447" spans="1:1">
      <c r="A447" t="s">
        <v>65</v>
      </c>
    </row>
    <row r="448" spans="1:1">
      <c r="A448" t="s">
        <v>1577</v>
      </c>
    </row>
    <row r="450" spans="1:1">
      <c r="A450" t="s">
        <v>1578</v>
      </c>
    </row>
    <row r="452" spans="1:1">
      <c r="A452" t="s">
        <v>1579</v>
      </c>
    </row>
    <row r="454" spans="1:1">
      <c r="A454" t="s">
        <v>1580</v>
      </c>
    </row>
    <row r="456" spans="1:1">
      <c r="A456" t="s">
        <v>1581</v>
      </c>
    </row>
    <row r="458" spans="1:1">
      <c r="A458" t="s">
        <v>65</v>
      </c>
    </row>
    <row r="459" spans="1:1">
      <c r="A459" t="s">
        <v>1582</v>
      </c>
    </row>
    <row r="461" spans="1:1">
      <c r="A461" t="s">
        <v>65</v>
      </c>
    </row>
    <row r="462" spans="1:1">
      <c r="A462" t="s">
        <v>1583</v>
      </c>
    </row>
    <row r="464" spans="1:1">
      <c r="A464" t="s">
        <v>1584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1585</v>
      </c>
    </row>
    <row r="473" spans="1:1">
      <c r="A473" t="s">
        <v>1586</v>
      </c>
    </row>
    <row r="475" spans="1:1">
      <c r="A475" t="s">
        <v>1587</v>
      </c>
    </row>
    <row r="477" spans="1:1">
      <c r="A477" t="s">
        <v>1588</v>
      </c>
    </row>
    <row r="479" spans="1:1">
      <c r="A479" t="s">
        <v>1589</v>
      </c>
    </row>
    <row r="481" spans="1:1">
      <c r="A481" t="s">
        <v>65</v>
      </c>
    </row>
    <row r="482" spans="1:1">
      <c r="A482" t="s">
        <v>1590</v>
      </c>
    </row>
    <row r="484" spans="1:1">
      <c r="A484" t="s">
        <v>65</v>
      </c>
    </row>
    <row r="485" spans="1:1">
      <c r="A485" t="s">
        <v>1591</v>
      </c>
    </row>
    <row r="487" spans="1:1">
      <c r="A487" t="s">
        <v>1592</v>
      </c>
    </row>
    <row r="489" spans="1:1">
      <c r="A489" t="s">
        <v>1332</v>
      </c>
    </row>
    <row r="491" spans="1:1">
      <c r="A491" t="s">
        <v>1593</v>
      </c>
    </row>
    <row r="493" spans="1:1">
      <c r="A493" t="s">
        <v>1334</v>
      </c>
    </row>
    <row r="495" spans="1:1">
      <c r="A495" t="s">
        <v>1594</v>
      </c>
    </row>
    <row r="497" spans="1:1">
      <c r="A497" t="s">
        <v>1595</v>
      </c>
    </row>
    <row r="499" spans="1:1">
      <c r="A499" t="s">
        <v>1596</v>
      </c>
    </row>
    <row r="501" spans="1:1">
      <c r="A501" t="s">
        <v>1338</v>
      </c>
    </row>
    <row r="503" spans="1:1">
      <c r="A503" t="s">
        <v>1597</v>
      </c>
    </row>
    <row r="505" spans="1:1">
      <c r="A505" t="s">
        <v>1598</v>
      </c>
    </row>
    <row r="507" spans="1:1">
      <c r="A507" t="s">
        <v>1599</v>
      </c>
    </row>
    <row r="509" spans="1:1">
      <c r="A509" t="s">
        <v>1600</v>
      </c>
    </row>
    <row r="511" spans="1:1">
      <c r="A511" t="s">
        <v>1601</v>
      </c>
    </row>
    <row r="513" spans="1:1">
      <c r="A513" t="s">
        <v>1602</v>
      </c>
    </row>
    <row r="515" spans="1:1">
      <c r="A515" t="s">
        <v>1603</v>
      </c>
    </row>
    <row r="517" spans="1:1">
      <c r="A517" t="s">
        <v>1604</v>
      </c>
    </row>
    <row r="519" spans="1:1">
      <c r="A519" t="s">
        <v>1605</v>
      </c>
    </row>
    <row r="521" spans="1:1">
      <c r="A521" t="s">
        <v>1606</v>
      </c>
    </row>
    <row r="523" spans="1:1">
      <c r="A523" t="s">
        <v>1607</v>
      </c>
    </row>
    <row r="525" spans="1:1">
      <c r="A525" t="s">
        <v>1608</v>
      </c>
    </row>
    <row r="527" spans="1:1">
      <c r="A527" t="s">
        <v>1609</v>
      </c>
    </row>
    <row r="530" spans="1:1">
      <c r="A530" t="s">
        <v>1610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1611</v>
      </c>
    </row>
    <row r="538" spans="1:1">
      <c r="A538" t="s">
        <v>1612</v>
      </c>
    </row>
    <row r="540" spans="1:1">
      <c r="A540" t="s">
        <v>1613</v>
      </c>
    </row>
    <row r="542" spans="1:1">
      <c r="A542" t="s">
        <v>1614</v>
      </c>
    </row>
    <row r="544" spans="1:1">
      <c r="A544" t="s">
        <v>1615</v>
      </c>
    </row>
    <row r="546" spans="1:1">
      <c r="A546" t="s">
        <v>1616</v>
      </c>
    </row>
    <row r="548" spans="1:1">
      <c r="A548" t="s">
        <v>1617</v>
      </c>
    </row>
    <row r="550" spans="1:1">
      <c r="A550" t="s">
        <v>1618</v>
      </c>
    </row>
    <row r="552" spans="1:1">
      <c r="A552" t="s">
        <v>1357</v>
      </c>
    </row>
    <row r="554" spans="1:1">
      <c r="A554" t="s">
        <v>1619</v>
      </c>
    </row>
    <row r="556" spans="1:1">
      <c r="A556" t="s">
        <v>65</v>
      </c>
    </row>
    <row r="557" spans="1:1">
      <c r="A557" t="s">
        <v>1620</v>
      </c>
    </row>
    <row r="559" spans="1:1">
      <c r="A559" t="s">
        <v>65</v>
      </c>
    </row>
    <row r="560" spans="1:1">
      <c r="A560" t="s">
        <v>1621</v>
      </c>
    </row>
    <row r="562" spans="1:1">
      <c r="A562" t="s">
        <v>1622</v>
      </c>
    </row>
    <row r="564" spans="1:1">
      <c r="A564" t="s">
        <v>65</v>
      </c>
    </row>
    <row r="565" spans="1:1">
      <c r="A565" t="s">
        <v>1623</v>
      </c>
    </row>
    <row r="567" spans="1:1">
      <c r="A567" t="s">
        <v>65</v>
      </c>
    </row>
    <row r="568" spans="1:1">
      <c r="A568" t="s">
        <v>1624</v>
      </c>
    </row>
    <row r="570" spans="1:1">
      <c r="A570" t="s">
        <v>65</v>
      </c>
    </row>
    <row r="571" spans="1:1">
      <c r="A571" t="s">
        <v>1625</v>
      </c>
    </row>
    <row r="573" spans="1:1">
      <c r="A573" t="s">
        <v>65</v>
      </c>
    </row>
    <row r="574" spans="1:1">
      <c r="A574" t="s">
        <v>1626</v>
      </c>
    </row>
    <row r="576" spans="1:1">
      <c r="A576" t="s">
        <v>1627</v>
      </c>
    </row>
    <row r="578" spans="1:1">
      <c r="A578" t="s">
        <v>1628</v>
      </c>
    </row>
    <row r="580" spans="1:1">
      <c r="A580" t="s">
        <v>1629</v>
      </c>
    </row>
    <row r="582" spans="1:1">
      <c r="A582" t="s">
        <v>1630</v>
      </c>
    </row>
    <row r="584" spans="1:1">
      <c r="A584" t="s">
        <v>1631</v>
      </c>
    </row>
    <row r="586" spans="1:1">
      <c r="A586" t="s">
        <v>1632</v>
      </c>
    </row>
    <row r="588" spans="1:1">
      <c r="A588" t="s">
        <v>1633</v>
      </c>
    </row>
    <row r="590" spans="1:1">
      <c r="A590" t="s">
        <v>1634</v>
      </c>
    </row>
    <row r="592" spans="1:1">
      <c r="A592" t="s">
        <v>1635</v>
      </c>
    </row>
    <row r="594" spans="1:1">
      <c r="A594" t="s">
        <v>1636</v>
      </c>
    </row>
    <row r="596" spans="1:1">
      <c r="A596" t="s">
        <v>1637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1638</v>
      </c>
    </row>
    <row r="605" spans="1:1">
      <c r="A605" t="s">
        <v>1639</v>
      </c>
    </row>
    <row r="607" spans="1:1">
      <c r="A607" t="s">
        <v>1640</v>
      </c>
    </row>
    <row r="609" spans="1:1">
      <c r="A609" t="s">
        <v>1641</v>
      </c>
    </row>
    <row r="611" spans="1:1">
      <c r="A611" t="s">
        <v>1642</v>
      </c>
    </row>
    <row r="613" spans="1:1">
      <c r="A613" t="s">
        <v>1643</v>
      </c>
    </row>
    <row r="615" spans="1:1">
      <c r="A615" t="s">
        <v>65</v>
      </c>
    </row>
    <row r="616" spans="1:1">
      <c r="A616" t="s">
        <v>1644</v>
      </c>
    </row>
    <row r="618" spans="1:1">
      <c r="A618" t="s">
        <v>65</v>
      </c>
    </row>
    <row r="619" spans="1:1">
      <c r="A619" t="s">
        <v>1645</v>
      </c>
    </row>
    <row r="621" spans="1:1">
      <c r="A621" t="s">
        <v>1370</v>
      </c>
    </row>
    <row r="623" spans="1:1">
      <c r="A623" t="s">
        <v>1646</v>
      </c>
    </row>
    <row r="625" spans="1:1">
      <c r="A625" t="s">
        <v>1647</v>
      </c>
    </row>
    <row r="627" spans="1:1">
      <c r="A627" t="s">
        <v>1648</v>
      </c>
    </row>
    <row r="629" spans="1:1">
      <c r="A629" t="s">
        <v>1649</v>
      </c>
    </row>
    <row r="631" spans="1:1">
      <c r="A631" t="s">
        <v>65</v>
      </c>
    </row>
    <row r="632" spans="1:1">
      <c r="A632" t="s">
        <v>1650</v>
      </c>
    </row>
    <row r="634" spans="1:1">
      <c r="A634" t="s">
        <v>65</v>
      </c>
    </row>
    <row r="635" spans="1:1">
      <c r="A635" t="s">
        <v>1651</v>
      </c>
    </row>
    <row r="637" spans="1:1">
      <c r="A637" t="s">
        <v>1652</v>
      </c>
    </row>
    <row r="639" spans="1:1">
      <c r="A639" t="s">
        <v>1653</v>
      </c>
    </row>
    <row r="641" spans="1:1">
      <c r="A641" t="s">
        <v>1654</v>
      </c>
    </row>
    <row r="643" spans="1:1">
      <c r="A643" t="s">
        <v>1655</v>
      </c>
    </row>
    <row r="645" spans="1:1">
      <c r="A645" t="s">
        <v>1656</v>
      </c>
    </row>
    <row r="647" spans="1:1">
      <c r="A647" t="s">
        <v>1657</v>
      </c>
    </row>
    <row r="649" spans="1:1">
      <c r="A649" t="s">
        <v>1658</v>
      </c>
    </row>
    <row r="651" spans="1:1">
      <c r="A651" t="s">
        <v>1659</v>
      </c>
    </row>
    <row r="653" spans="1:1">
      <c r="A653" t="s">
        <v>1660</v>
      </c>
    </row>
    <row r="655" spans="1:1">
      <c r="A655" t="s">
        <v>65</v>
      </c>
    </row>
    <row r="656" spans="1:1">
      <c r="A656" t="s">
        <v>1661</v>
      </c>
    </row>
    <row r="658" spans="1:1">
      <c r="A658" t="s">
        <v>65</v>
      </c>
    </row>
    <row r="659" spans="1:1">
      <c r="A659" t="s">
        <v>1662</v>
      </c>
    </row>
    <row r="662" spans="1:1">
      <c r="A662" t="s">
        <v>1663</v>
      </c>
    </row>
    <row r="663" spans="1:1">
      <c r="A663" t="s">
        <v>58</v>
      </c>
    </row>
    <row r="664" spans="1:1">
      <c r="A664" t="s">
        <v>59</v>
      </c>
    </row>
    <row r="665" spans="1:1">
      <c r="A665" t="s">
        <v>60</v>
      </c>
    </row>
    <row r="666" spans="1:1">
      <c r="A666" t="s">
        <v>61</v>
      </c>
    </row>
    <row r="668" spans="1:1">
      <c r="A668" t="s">
        <v>1664</v>
      </c>
    </row>
    <row r="670" spans="1:1">
      <c r="A670" t="s">
        <v>1665</v>
      </c>
    </row>
    <row r="672" spans="1:1">
      <c r="A672" t="s">
        <v>1666</v>
      </c>
    </row>
    <row r="674" spans="1:1">
      <c r="A674" t="s">
        <v>1667</v>
      </c>
    </row>
    <row r="676" spans="1:1">
      <c r="A676" t="s">
        <v>1668</v>
      </c>
    </row>
    <row r="678" spans="1:1">
      <c r="A678" t="s">
        <v>1669</v>
      </c>
    </row>
    <row r="680" spans="1:1">
      <c r="A680" t="s">
        <v>1670</v>
      </c>
    </row>
    <row r="682" spans="1:1">
      <c r="A682" t="s">
        <v>1671</v>
      </c>
    </row>
    <row r="684" spans="1:1">
      <c r="A684" t="s">
        <v>65</v>
      </c>
    </row>
    <row r="685" spans="1:1">
      <c r="A685" t="s">
        <v>1672</v>
      </c>
    </row>
    <row r="687" spans="1:1">
      <c r="A687" t="s">
        <v>65</v>
      </c>
    </row>
    <row r="688" spans="1:1">
      <c r="A688" t="s">
        <v>326</v>
      </c>
    </row>
    <row r="689" spans="1:1">
      <c r="A689" t="s">
        <v>1673</v>
      </c>
    </row>
    <row r="691" spans="1:1">
      <c r="A691" t="s">
        <v>65</v>
      </c>
    </row>
    <row r="692" spans="1:1">
      <c r="A692" t="s">
        <v>65</v>
      </c>
    </row>
  </sheetData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31"/>
  <sheetViews>
    <sheetView topLeftCell="A4" workbookViewId="0">
      <selection activeCell="H12" sqref="H12"/>
    </sheetView>
  </sheetViews>
  <sheetFormatPr defaultRowHeight="14.4"/>
  <sheetData>
    <row r="1" spans="1:1">
      <c r="A1" t="s">
        <v>1674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1675</v>
      </c>
    </row>
    <row r="9" spans="1:1">
      <c r="A9" t="s">
        <v>1676</v>
      </c>
    </row>
    <row r="11" spans="1:1">
      <c r="A11" t="s">
        <v>65</v>
      </c>
    </row>
    <row r="12" spans="1:1">
      <c r="A12" t="s">
        <v>1677</v>
      </c>
    </row>
    <row r="14" spans="1:1">
      <c r="A14" t="s">
        <v>65</v>
      </c>
    </row>
    <row r="15" spans="1:1">
      <c r="A15" t="s">
        <v>1387</v>
      </c>
    </row>
    <row r="17" spans="1:1">
      <c r="A17" t="s">
        <v>65</v>
      </c>
    </row>
    <row r="18" spans="1:1">
      <c r="A18" t="s">
        <v>1388</v>
      </c>
    </row>
    <row r="20" spans="1:1">
      <c r="A20" t="s">
        <v>65</v>
      </c>
    </row>
    <row r="21" spans="1:1">
      <c r="A21" t="s">
        <v>1678</v>
      </c>
    </row>
    <row r="23" spans="1:1">
      <c r="A23" t="s">
        <v>65</v>
      </c>
    </row>
    <row r="24" spans="1:1">
      <c r="A24" t="s">
        <v>1679</v>
      </c>
    </row>
    <row r="26" spans="1:1">
      <c r="A26" t="s">
        <v>65</v>
      </c>
    </row>
    <row r="27" spans="1:1">
      <c r="A27" t="s">
        <v>326</v>
      </c>
    </row>
    <row r="28" spans="1:1">
      <c r="A28" t="s">
        <v>1680</v>
      </c>
    </row>
    <row r="30" spans="1:1">
      <c r="A30" t="s">
        <v>65</v>
      </c>
    </row>
    <row r="31" spans="1:1">
      <c r="A31" t="s">
        <v>65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2:A633"/>
  <sheetViews>
    <sheetView topLeftCell="A612" workbookViewId="0">
      <selection activeCell="H12" sqref="H12"/>
    </sheetView>
  </sheetViews>
  <sheetFormatPr defaultRowHeight="14.4"/>
  <cols>
    <col min="1" max="1" width="81.109375" bestFit="1" customWidth="1"/>
  </cols>
  <sheetData>
    <row r="2" spans="1:1">
      <c r="A2" t="s">
        <v>1129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1130</v>
      </c>
    </row>
    <row r="10" spans="1:1">
      <c r="A10" t="s">
        <v>1131</v>
      </c>
    </row>
    <row r="12" spans="1:1">
      <c r="A12" t="s">
        <v>1132</v>
      </c>
    </row>
    <row r="14" spans="1:1">
      <c r="A14" t="s">
        <v>64</v>
      </c>
    </row>
    <row r="16" spans="1:1">
      <c r="A16" t="s">
        <v>65</v>
      </c>
    </row>
    <row r="17" spans="1:1">
      <c r="A17" t="s">
        <v>1133</v>
      </c>
    </row>
    <row r="19" spans="1:1">
      <c r="A19" t="s">
        <v>65</v>
      </c>
    </row>
    <row r="20" spans="1:1">
      <c r="A20" t="s">
        <v>1134</v>
      </c>
    </row>
    <row r="22" spans="1:1">
      <c r="A22" t="s">
        <v>65</v>
      </c>
    </row>
    <row r="23" spans="1:1">
      <c r="A23" t="s">
        <v>1135</v>
      </c>
    </row>
    <row r="25" spans="1:1">
      <c r="A25" t="s">
        <v>65</v>
      </c>
    </row>
    <row r="26" spans="1:1">
      <c r="A26" t="s">
        <v>1136</v>
      </c>
    </row>
    <row r="28" spans="1:1">
      <c r="A28" t="s">
        <v>1137</v>
      </c>
    </row>
    <row r="30" spans="1:1">
      <c r="A30" t="s">
        <v>1138</v>
      </c>
    </row>
    <row r="32" spans="1:1">
      <c r="A32" t="s">
        <v>1139</v>
      </c>
    </row>
    <row r="34" spans="1:1">
      <c r="A34" t="s">
        <v>65</v>
      </c>
    </row>
    <row r="35" spans="1:1">
      <c r="A35" t="s">
        <v>1140</v>
      </c>
    </row>
    <row r="37" spans="1:1">
      <c r="A37" t="s">
        <v>65</v>
      </c>
    </row>
    <row r="38" spans="1:1">
      <c r="A38" t="s">
        <v>1141</v>
      </c>
    </row>
    <row r="40" spans="1:1">
      <c r="A40" t="s">
        <v>1142</v>
      </c>
    </row>
    <row r="42" spans="1:1">
      <c r="A42" t="s">
        <v>1143</v>
      </c>
    </row>
    <row r="44" spans="1:1">
      <c r="A44" t="s">
        <v>75</v>
      </c>
    </row>
    <row r="46" spans="1:1">
      <c r="A46" t="s">
        <v>1144</v>
      </c>
    </row>
    <row r="48" spans="1:1">
      <c r="A48" t="s">
        <v>1145</v>
      </c>
    </row>
    <row r="50" spans="1:1">
      <c r="A50" t="s">
        <v>1146</v>
      </c>
    </row>
    <row r="52" spans="1:1">
      <c r="A52" t="s">
        <v>1147</v>
      </c>
    </row>
    <row r="54" spans="1:1">
      <c r="A54" t="s">
        <v>1148</v>
      </c>
    </row>
    <row r="56" spans="1:1">
      <c r="A56" t="s">
        <v>1149</v>
      </c>
    </row>
    <row r="58" spans="1:1">
      <c r="A58" t="s">
        <v>1150</v>
      </c>
    </row>
    <row r="60" spans="1:1">
      <c r="A60" t="s">
        <v>1151</v>
      </c>
    </row>
    <row r="62" spans="1:1">
      <c r="A62" t="s">
        <v>1152</v>
      </c>
    </row>
    <row r="64" spans="1:1">
      <c r="A64" t="s">
        <v>1153</v>
      </c>
    </row>
    <row r="66" spans="1:1">
      <c r="A66" t="s">
        <v>1154</v>
      </c>
    </row>
    <row r="68" spans="1:1">
      <c r="A68" t="s">
        <v>1155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5" spans="1:1">
      <c r="A75" t="s">
        <v>1156</v>
      </c>
    </row>
    <row r="77" spans="1:1">
      <c r="A77" t="s">
        <v>1157</v>
      </c>
    </row>
    <row r="79" spans="1:1">
      <c r="A79" t="s">
        <v>65</v>
      </c>
    </row>
    <row r="80" spans="1:1">
      <c r="A80" t="s">
        <v>1158</v>
      </c>
    </row>
    <row r="82" spans="1:1">
      <c r="A82" t="s">
        <v>65</v>
      </c>
    </row>
    <row r="83" spans="1:1">
      <c r="A83" t="s">
        <v>1159</v>
      </c>
    </row>
    <row r="85" spans="1:1">
      <c r="A85" t="s">
        <v>1160</v>
      </c>
    </row>
    <row r="87" spans="1:1">
      <c r="A87" t="s">
        <v>1161</v>
      </c>
    </row>
    <row r="89" spans="1:1">
      <c r="A89" t="s">
        <v>1162</v>
      </c>
    </row>
    <row r="91" spans="1:1">
      <c r="A91" t="s">
        <v>1163</v>
      </c>
    </row>
    <row r="93" spans="1:1">
      <c r="A93" t="s">
        <v>1164</v>
      </c>
    </row>
    <row r="95" spans="1:1">
      <c r="A95" t="s">
        <v>65</v>
      </c>
    </row>
    <row r="96" spans="1:1">
      <c r="A96" t="s">
        <v>1165</v>
      </c>
    </row>
    <row r="98" spans="1:1">
      <c r="A98" t="s">
        <v>65</v>
      </c>
    </row>
    <row r="99" spans="1:1">
      <c r="A99" t="s">
        <v>1166</v>
      </c>
    </row>
    <row r="101" spans="1:1">
      <c r="A101" t="s">
        <v>1167</v>
      </c>
    </row>
    <row r="103" spans="1:1">
      <c r="A103" t="s">
        <v>1168</v>
      </c>
    </row>
    <row r="105" spans="1:1">
      <c r="A105" t="s">
        <v>1169</v>
      </c>
    </row>
    <row r="107" spans="1:1">
      <c r="A107" t="s">
        <v>1170</v>
      </c>
    </row>
    <row r="109" spans="1:1">
      <c r="A109" t="s">
        <v>1171</v>
      </c>
    </row>
    <row r="111" spans="1:1">
      <c r="A111" t="s">
        <v>1172</v>
      </c>
    </row>
    <row r="113" spans="1:1">
      <c r="A113" t="s">
        <v>1173</v>
      </c>
    </row>
    <row r="115" spans="1:1">
      <c r="A115" t="s">
        <v>1174</v>
      </c>
    </row>
    <row r="117" spans="1:1">
      <c r="A117" t="s">
        <v>1175</v>
      </c>
    </row>
    <row r="119" spans="1:1">
      <c r="A119" t="s">
        <v>1176</v>
      </c>
    </row>
    <row r="121" spans="1:1">
      <c r="A121" t="s">
        <v>1177</v>
      </c>
    </row>
    <row r="123" spans="1:1">
      <c r="A123" t="s">
        <v>110</v>
      </c>
    </row>
    <row r="125" spans="1:1">
      <c r="A125" t="s">
        <v>1178</v>
      </c>
    </row>
    <row r="127" spans="1:1">
      <c r="A127" t="s">
        <v>1179</v>
      </c>
    </row>
    <row r="129" spans="1:1">
      <c r="A129" t="s">
        <v>1180</v>
      </c>
    </row>
    <row r="131" spans="1:1">
      <c r="A131" t="s">
        <v>1181</v>
      </c>
    </row>
    <row r="134" spans="1:1">
      <c r="A134" t="s">
        <v>1182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1183</v>
      </c>
    </row>
    <row r="142" spans="1:1">
      <c r="A142" t="s">
        <v>65</v>
      </c>
    </row>
    <row r="143" spans="1:1">
      <c r="A143" t="s">
        <v>1184</v>
      </c>
    </row>
    <row r="145" spans="1:1">
      <c r="A145" t="s">
        <v>65</v>
      </c>
    </row>
    <row r="146" spans="1:1">
      <c r="A146" t="s">
        <v>118</v>
      </c>
    </row>
    <row r="148" spans="1:1">
      <c r="A148" t="s">
        <v>1185</v>
      </c>
    </row>
    <row r="150" spans="1:1">
      <c r="A150" t="s">
        <v>1186</v>
      </c>
    </row>
    <row r="152" spans="1:1">
      <c r="A152" t="s">
        <v>1187</v>
      </c>
    </row>
    <row r="154" spans="1:1">
      <c r="A154" t="s">
        <v>1188</v>
      </c>
    </row>
    <row r="156" spans="1:1">
      <c r="A156" t="s">
        <v>65</v>
      </c>
    </row>
    <row r="157" spans="1:1">
      <c r="A157" t="s">
        <v>1189</v>
      </c>
    </row>
    <row r="159" spans="1:1">
      <c r="A159" t="s">
        <v>65</v>
      </c>
    </row>
    <row r="160" spans="1:1">
      <c r="A160" t="s">
        <v>1190</v>
      </c>
    </row>
    <row r="162" spans="1:1">
      <c r="A162" t="s">
        <v>1191</v>
      </c>
    </row>
    <row r="164" spans="1:1">
      <c r="A164" t="s">
        <v>1192</v>
      </c>
    </row>
    <row r="166" spans="1:1">
      <c r="A166" t="s">
        <v>1193</v>
      </c>
    </row>
    <row r="168" spans="1:1">
      <c r="A168" t="s">
        <v>65</v>
      </c>
    </row>
    <row r="169" spans="1:1">
      <c r="A169" t="s">
        <v>1194</v>
      </c>
    </row>
    <row r="171" spans="1:1">
      <c r="A171" t="s">
        <v>65</v>
      </c>
    </row>
    <row r="172" spans="1:1">
      <c r="A172" t="s">
        <v>1195</v>
      </c>
    </row>
    <row r="174" spans="1:1">
      <c r="A174" t="s">
        <v>1196</v>
      </c>
    </row>
    <row r="176" spans="1:1">
      <c r="A176" t="s">
        <v>1197</v>
      </c>
    </row>
    <row r="178" spans="1:1">
      <c r="A178" t="s">
        <v>1198</v>
      </c>
    </row>
    <row r="180" spans="1:1">
      <c r="A180" t="s">
        <v>1199</v>
      </c>
    </row>
    <row r="182" spans="1:1">
      <c r="A182" t="s">
        <v>1200</v>
      </c>
    </row>
    <row r="184" spans="1:1">
      <c r="A184" t="s">
        <v>1201</v>
      </c>
    </row>
    <row r="186" spans="1:1">
      <c r="A186" t="s">
        <v>1202</v>
      </c>
    </row>
    <row r="188" spans="1:1">
      <c r="A188" t="s">
        <v>1203</v>
      </c>
    </row>
    <row r="190" spans="1:1">
      <c r="A190" t="s">
        <v>1204</v>
      </c>
    </row>
    <row r="192" spans="1:1">
      <c r="A192" t="s">
        <v>1205</v>
      </c>
    </row>
    <row r="194" spans="1:1">
      <c r="A194" t="s">
        <v>1206</v>
      </c>
    </row>
    <row r="196" spans="1:1">
      <c r="A196" t="s">
        <v>65</v>
      </c>
    </row>
    <row r="197" spans="1:1">
      <c r="A197" t="s">
        <v>1207</v>
      </c>
    </row>
    <row r="200" spans="1:1">
      <c r="A200" t="s">
        <v>1208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6" spans="1:1">
      <c r="A206" t="s">
        <v>65</v>
      </c>
    </row>
    <row r="207" spans="1:1">
      <c r="A207" t="s">
        <v>1209</v>
      </c>
    </row>
    <row r="209" spans="1:1">
      <c r="A209" t="s">
        <v>65</v>
      </c>
    </row>
    <row r="210" spans="1:1">
      <c r="A210" t="s">
        <v>1210</v>
      </c>
    </row>
    <row r="212" spans="1:1">
      <c r="A212" t="s">
        <v>65</v>
      </c>
    </row>
    <row r="213" spans="1:1">
      <c r="A213" t="s">
        <v>1211</v>
      </c>
    </row>
    <row r="215" spans="1:1">
      <c r="A215" t="s">
        <v>1212</v>
      </c>
    </row>
    <row r="217" spans="1:1">
      <c r="A217" t="s">
        <v>1213</v>
      </c>
    </row>
    <row r="219" spans="1:1">
      <c r="A219" t="s">
        <v>1214</v>
      </c>
    </row>
    <row r="221" spans="1:1">
      <c r="A221" t="s">
        <v>1215</v>
      </c>
    </row>
    <row r="223" spans="1:1">
      <c r="A223" t="s">
        <v>1216</v>
      </c>
    </row>
    <row r="225" spans="1:1">
      <c r="A225" t="s">
        <v>1217</v>
      </c>
    </row>
    <row r="227" spans="1:1">
      <c r="A227" t="s">
        <v>1218</v>
      </c>
    </row>
    <row r="229" spans="1:1">
      <c r="A229" t="s">
        <v>1219</v>
      </c>
    </row>
    <row r="231" spans="1:1">
      <c r="A231" t="s">
        <v>1220</v>
      </c>
    </row>
    <row r="233" spans="1:1">
      <c r="A233" t="s">
        <v>1221</v>
      </c>
    </row>
    <row r="235" spans="1:1">
      <c r="A235" t="s">
        <v>1222</v>
      </c>
    </row>
    <row r="237" spans="1:1">
      <c r="A237" t="s">
        <v>1223</v>
      </c>
    </row>
    <row r="239" spans="1:1">
      <c r="A239" t="s">
        <v>1224</v>
      </c>
    </row>
    <row r="241" spans="1:1">
      <c r="A241" t="s">
        <v>1225</v>
      </c>
    </row>
    <row r="243" spans="1:1">
      <c r="A243" t="s">
        <v>1226</v>
      </c>
    </row>
    <row r="245" spans="1:1">
      <c r="A245" t="s">
        <v>1227</v>
      </c>
    </row>
    <row r="247" spans="1:1">
      <c r="A247" t="s">
        <v>1228</v>
      </c>
    </row>
    <row r="249" spans="1:1">
      <c r="A249" t="s">
        <v>1229</v>
      </c>
    </row>
    <row r="251" spans="1:1">
      <c r="A251" t="s">
        <v>1230</v>
      </c>
    </row>
    <row r="253" spans="1:1">
      <c r="A253" t="s">
        <v>1231</v>
      </c>
    </row>
    <row r="255" spans="1:1">
      <c r="A255" t="s">
        <v>1232</v>
      </c>
    </row>
    <row r="257" spans="1:1">
      <c r="A257" t="s">
        <v>1233</v>
      </c>
    </row>
    <row r="259" spans="1:1">
      <c r="A259" t="s">
        <v>1234</v>
      </c>
    </row>
    <row r="261" spans="1:1">
      <c r="A261" t="s">
        <v>1235</v>
      </c>
    </row>
    <row r="263" spans="1:1">
      <c r="A263" t="s">
        <v>1236</v>
      </c>
    </row>
    <row r="266" spans="1:1">
      <c r="A266" t="s">
        <v>1237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2" spans="1:1">
      <c r="A272" t="s">
        <v>65</v>
      </c>
    </row>
    <row r="273" spans="1:1">
      <c r="A273" t="s">
        <v>1238</v>
      </c>
    </row>
    <row r="275" spans="1:1">
      <c r="A275" t="s">
        <v>65</v>
      </c>
    </row>
    <row r="276" spans="1:1">
      <c r="A276" t="s">
        <v>1239</v>
      </c>
    </row>
    <row r="278" spans="1:1">
      <c r="A278" t="s">
        <v>1240</v>
      </c>
    </row>
    <row r="280" spans="1:1">
      <c r="A280" t="s">
        <v>1241</v>
      </c>
    </row>
    <row r="282" spans="1:1">
      <c r="A282" t="s">
        <v>1242</v>
      </c>
    </row>
    <row r="284" spans="1:1">
      <c r="A284" t="s">
        <v>1243</v>
      </c>
    </row>
    <row r="286" spans="1:1">
      <c r="A286" t="s">
        <v>1244</v>
      </c>
    </row>
    <row r="288" spans="1:1">
      <c r="A288" t="s">
        <v>1245</v>
      </c>
    </row>
    <row r="290" spans="1:1">
      <c r="A290" t="s">
        <v>1246</v>
      </c>
    </row>
    <row r="292" spans="1:1">
      <c r="A292" t="s">
        <v>1247</v>
      </c>
    </row>
    <row r="294" spans="1:1">
      <c r="A294" t="s">
        <v>1248</v>
      </c>
    </row>
    <row r="296" spans="1:1">
      <c r="A296" t="s">
        <v>65</v>
      </c>
    </row>
    <row r="297" spans="1:1">
      <c r="A297" t="s">
        <v>1249</v>
      </c>
    </row>
    <row r="299" spans="1:1">
      <c r="A299" t="s">
        <v>65</v>
      </c>
    </row>
    <row r="300" spans="1:1">
      <c r="A300" t="s">
        <v>1250</v>
      </c>
    </row>
    <row r="302" spans="1:1">
      <c r="A302" t="s">
        <v>1251</v>
      </c>
    </row>
    <row r="304" spans="1:1">
      <c r="A304" t="s">
        <v>1252</v>
      </c>
    </row>
    <row r="306" spans="1:1">
      <c r="A306" t="s">
        <v>1253</v>
      </c>
    </row>
    <row r="308" spans="1:1">
      <c r="A308" t="s">
        <v>1254</v>
      </c>
    </row>
    <row r="310" spans="1:1">
      <c r="A310" t="s">
        <v>1255</v>
      </c>
    </row>
    <row r="312" spans="1:1">
      <c r="A312" t="s">
        <v>1256</v>
      </c>
    </row>
    <row r="314" spans="1:1">
      <c r="A314" t="s">
        <v>1257</v>
      </c>
    </row>
    <row r="316" spans="1:1">
      <c r="A316" t="s">
        <v>1258</v>
      </c>
    </row>
    <row r="318" spans="1:1">
      <c r="A318" t="s">
        <v>1259</v>
      </c>
    </row>
    <row r="320" spans="1:1">
      <c r="A320" t="s">
        <v>1260</v>
      </c>
    </row>
    <row r="322" spans="1:1">
      <c r="A322" t="s">
        <v>1261</v>
      </c>
    </row>
    <row r="324" spans="1:1">
      <c r="A324" t="s">
        <v>1262</v>
      </c>
    </row>
    <row r="326" spans="1:1">
      <c r="A326" t="s">
        <v>1263</v>
      </c>
    </row>
    <row r="328" spans="1:1">
      <c r="A328" t="s">
        <v>1264</v>
      </c>
    </row>
    <row r="330" spans="1:1">
      <c r="A330" t="s">
        <v>1265</v>
      </c>
    </row>
    <row r="332" spans="1:1">
      <c r="A332" t="s">
        <v>1266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1267</v>
      </c>
    </row>
    <row r="341" spans="1:1">
      <c r="A341" t="s">
        <v>1268</v>
      </c>
    </row>
    <row r="343" spans="1:1">
      <c r="A343" t="s">
        <v>1269</v>
      </c>
    </row>
    <row r="345" spans="1:1">
      <c r="A345" t="s">
        <v>1270</v>
      </c>
    </row>
    <row r="347" spans="1:1">
      <c r="A347" t="s">
        <v>1271</v>
      </c>
    </row>
    <row r="349" spans="1:1">
      <c r="A349" t="s">
        <v>1272</v>
      </c>
    </row>
    <row r="351" spans="1:1">
      <c r="A351" t="s">
        <v>1273</v>
      </c>
    </row>
    <row r="353" spans="1:1">
      <c r="A353" t="s">
        <v>1274</v>
      </c>
    </row>
    <row r="355" spans="1:1">
      <c r="A355" t="s">
        <v>1275</v>
      </c>
    </row>
    <row r="357" spans="1:1">
      <c r="A357" t="s">
        <v>65</v>
      </c>
    </row>
    <row r="358" spans="1:1">
      <c r="A358" t="s">
        <v>1276</v>
      </c>
    </row>
    <row r="360" spans="1:1">
      <c r="A360" t="s">
        <v>65</v>
      </c>
    </row>
    <row r="361" spans="1:1">
      <c r="A361" t="s">
        <v>1277</v>
      </c>
    </row>
    <row r="363" spans="1:1">
      <c r="A363" t="s">
        <v>1278</v>
      </c>
    </row>
    <row r="365" spans="1:1">
      <c r="A365" t="s">
        <v>1279</v>
      </c>
    </row>
    <row r="367" spans="1:1">
      <c r="A367" t="s">
        <v>1280</v>
      </c>
    </row>
    <row r="369" spans="1:1">
      <c r="A369" t="s">
        <v>1281</v>
      </c>
    </row>
    <row r="371" spans="1:1">
      <c r="A371" t="s">
        <v>1282</v>
      </c>
    </row>
    <row r="373" spans="1:1">
      <c r="A373" t="s">
        <v>1283</v>
      </c>
    </row>
    <row r="375" spans="1:1">
      <c r="A375" t="s">
        <v>1284</v>
      </c>
    </row>
    <row r="377" spans="1:1">
      <c r="A377" t="s">
        <v>1285</v>
      </c>
    </row>
    <row r="379" spans="1:1">
      <c r="A379" t="s">
        <v>1286</v>
      </c>
    </row>
    <row r="381" spans="1:1">
      <c r="A381" t="s">
        <v>1287</v>
      </c>
    </row>
    <row r="383" spans="1:1">
      <c r="A383" t="s">
        <v>1288</v>
      </c>
    </row>
    <row r="385" spans="1:1">
      <c r="A385" t="s">
        <v>1289</v>
      </c>
    </row>
    <row r="387" spans="1:1">
      <c r="A387" t="s">
        <v>1290</v>
      </c>
    </row>
    <row r="389" spans="1:1">
      <c r="A389" t="s">
        <v>1291</v>
      </c>
    </row>
    <row r="391" spans="1:1">
      <c r="A391" t="s">
        <v>1292</v>
      </c>
    </row>
    <row r="393" spans="1:1">
      <c r="A393" t="s">
        <v>1293</v>
      </c>
    </row>
    <row r="395" spans="1:1">
      <c r="A395" t="s">
        <v>1294</v>
      </c>
    </row>
    <row r="398" spans="1:1">
      <c r="A398" t="s">
        <v>1295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4" spans="1:1">
      <c r="A404" t="s">
        <v>1296</v>
      </c>
    </row>
    <row r="406" spans="1:1">
      <c r="A406" t="s">
        <v>1297</v>
      </c>
    </row>
    <row r="408" spans="1:1">
      <c r="A408" t="s">
        <v>1298</v>
      </c>
    </row>
    <row r="410" spans="1:1">
      <c r="A410" t="s">
        <v>1299</v>
      </c>
    </row>
    <row r="412" spans="1:1">
      <c r="A412" t="s">
        <v>1300</v>
      </c>
    </row>
    <row r="414" spans="1:1">
      <c r="A414" t="s">
        <v>1301</v>
      </c>
    </row>
    <row r="416" spans="1:1">
      <c r="A416" t="s">
        <v>1302</v>
      </c>
    </row>
    <row r="418" spans="1:1">
      <c r="A418" t="s">
        <v>1303</v>
      </c>
    </row>
    <row r="420" spans="1:1">
      <c r="A420" t="s">
        <v>1304</v>
      </c>
    </row>
    <row r="422" spans="1:1">
      <c r="A422" t="s">
        <v>1305</v>
      </c>
    </row>
    <row r="424" spans="1:1">
      <c r="A424" t="s">
        <v>65</v>
      </c>
    </row>
    <row r="425" spans="1:1">
      <c r="A425" t="s">
        <v>1306</v>
      </c>
    </row>
    <row r="427" spans="1:1">
      <c r="A427" t="s">
        <v>65</v>
      </c>
    </row>
    <row r="428" spans="1:1">
      <c r="A428" t="s">
        <v>1307</v>
      </c>
    </row>
    <row r="430" spans="1:1">
      <c r="A430" t="s">
        <v>65</v>
      </c>
    </row>
    <row r="431" spans="1:1">
      <c r="A431" t="s">
        <v>1308</v>
      </c>
    </row>
    <row r="433" spans="1:1">
      <c r="A433" t="s">
        <v>65</v>
      </c>
    </row>
    <row r="434" spans="1:1">
      <c r="A434" t="s">
        <v>1309</v>
      </c>
    </row>
    <row r="436" spans="1:1">
      <c r="A436" t="s">
        <v>65</v>
      </c>
    </row>
    <row r="437" spans="1:1">
      <c r="A437" t="s">
        <v>1310</v>
      </c>
    </row>
    <row r="439" spans="1:1">
      <c r="A439" t="s">
        <v>65</v>
      </c>
    </row>
    <row r="440" spans="1:1">
      <c r="A440" t="s">
        <v>1311</v>
      </c>
    </row>
    <row r="442" spans="1:1">
      <c r="A442" t="s">
        <v>1312</v>
      </c>
    </row>
    <row r="444" spans="1:1">
      <c r="A444" t="s">
        <v>1313</v>
      </c>
    </row>
    <row r="446" spans="1:1">
      <c r="A446" t="s">
        <v>1314</v>
      </c>
    </row>
    <row r="448" spans="1:1">
      <c r="A448" t="s">
        <v>1315</v>
      </c>
    </row>
    <row r="450" spans="1:1">
      <c r="A450" t="s">
        <v>65</v>
      </c>
    </row>
    <row r="451" spans="1:1">
      <c r="A451" t="s">
        <v>1316</v>
      </c>
    </row>
    <row r="453" spans="1:1">
      <c r="A453" t="s">
        <v>65</v>
      </c>
    </row>
    <row r="454" spans="1:1">
      <c r="A454" t="s">
        <v>1317</v>
      </c>
    </row>
    <row r="456" spans="1:1">
      <c r="A456" t="s">
        <v>1318</v>
      </c>
    </row>
    <row r="458" spans="1:1">
      <c r="A458" t="s">
        <v>65</v>
      </c>
    </row>
    <row r="459" spans="1:1">
      <c r="A459" t="s">
        <v>1319</v>
      </c>
    </row>
    <row r="461" spans="1:1">
      <c r="A461" t="s">
        <v>65</v>
      </c>
    </row>
    <row r="462" spans="1:1">
      <c r="A462" t="s">
        <v>1320</v>
      </c>
    </row>
    <row r="464" spans="1:1">
      <c r="A464" t="s">
        <v>1321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1" spans="1:1">
      <c r="A471" t="s">
        <v>65</v>
      </c>
    </row>
    <row r="472" spans="1:1">
      <c r="A472" t="s">
        <v>1322</v>
      </c>
    </row>
    <row r="474" spans="1:1">
      <c r="A474" t="s">
        <v>65</v>
      </c>
    </row>
    <row r="475" spans="1:1">
      <c r="A475" t="s">
        <v>1323</v>
      </c>
    </row>
    <row r="477" spans="1:1">
      <c r="A477" t="s">
        <v>65</v>
      </c>
    </row>
    <row r="478" spans="1:1">
      <c r="A478" t="s">
        <v>1324</v>
      </c>
    </row>
    <row r="480" spans="1:1">
      <c r="A480" t="s">
        <v>65</v>
      </c>
    </row>
    <row r="481" spans="1:1">
      <c r="A481" t="s">
        <v>1325</v>
      </c>
    </row>
    <row r="483" spans="1:1">
      <c r="A483" t="s">
        <v>1326</v>
      </c>
    </row>
    <row r="485" spans="1:1">
      <c r="A485" t="s">
        <v>65</v>
      </c>
    </row>
    <row r="486" spans="1:1">
      <c r="A486" t="s">
        <v>1327</v>
      </c>
    </row>
    <row r="488" spans="1:1">
      <c r="A488" t="s">
        <v>65</v>
      </c>
    </row>
    <row r="489" spans="1:1">
      <c r="A489" t="s">
        <v>1328</v>
      </c>
    </row>
    <row r="491" spans="1:1">
      <c r="A491" t="s">
        <v>65</v>
      </c>
    </row>
    <row r="492" spans="1:1">
      <c r="A492" t="s">
        <v>1329</v>
      </c>
    </row>
    <row r="494" spans="1:1">
      <c r="A494" t="s">
        <v>65</v>
      </c>
    </row>
    <row r="495" spans="1:1">
      <c r="A495" t="s">
        <v>1330</v>
      </c>
    </row>
    <row r="497" spans="1:1">
      <c r="A497" t="s">
        <v>1331</v>
      </c>
    </row>
    <row r="499" spans="1:1">
      <c r="A499" t="s">
        <v>1332</v>
      </c>
    </row>
    <row r="501" spans="1:1">
      <c r="A501" t="s">
        <v>1333</v>
      </c>
    </row>
    <row r="503" spans="1:1">
      <c r="A503" t="s">
        <v>1334</v>
      </c>
    </row>
    <row r="505" spans="1:1">
      <c r="A505" t="s">
        <v>1335</v>
      </c>
    </row>
    <row r="507" spans="1:1">
      <c r="A507" t="s">
        <v>1336</v>
      </c>
    </row>
    <row r="509" spans="1:1">
      <c r="A509" t="s">
        <v>1337</v>
      </c>
    </row>
    <row r="511" spans="1:1">
      <c r="A511" t="s">
        <v>1338</v>
      </c>
    </row>
    <row r="513" spans="1:1">
      <c r="A513" t="s">
        <v>1339</v>
      </c>
    </row>
    <row r="515" spans="1:1">
      <c r="A515" t="s">
        <v>1340</v>
      </c>
    </row>
    <row r="517" spans="1:1">
      <c r="A517" t="s">
        <v>1341</v>
      </c>
    </row>
    <row r="519" spans="1:1">
      <c r="A519" t="s">
        <v>1342</v>
      </c>
    </row>
    <row r="521" spans="1:1">
      <c r="A521" t="s">
        <v>1343</v>
      </c>
    </row>
    <row r="523" spans="1:1">
      <c r="A523" t="s">
        <v>1344</v>
      </c>
    </row>
    <row r="525" spans="1:1">
      <c r="A525" t="s">
        <v>1345</v>
      </c>
    </row>
    <row r="527" spans="1:1">
      <c r="A527" t="s">
        <v>1346</v>
      </c>
    </row>
    <row r="530" spans="1:1">
      <c r="A530" t="s">
        <v>1347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1348</v>
      </c>
    </row>
    <row r="538" spans="1:1">
      <c r="A538" t="s">
        <v>1349</v>
      </c>
    </row>
    <row r="540" spans="1:1">
      <c r="A540" t="s">
        <v>1350</v>
      </c>
    </row>
    <row r="542" spans="1:1">
      <c r="A542" t="s">
        <v>1351</v>
      </c>
    </row>
    <row r="544" spans="1:1">
      <c r="A544" t="s">
        <v>1352</v>
      </c>
    </row>
    <row r="546" spans="1:1">
      <c r="A546" t="s">
        <v>1353</v>
      </c>
    </row>
    <row r="548" spans="1:1">
      <c r="A548" t="s">
        <v>1354</v>
      </c>
    </row>
    <row r="550" spans="1:1">
      <c r="A550" t="s">
        <v>1355</v>
      </c>
    </row>
    <row r="552" spans="1:1">
      <c r="A552" t="s">
        <v>1356</v>
      </c>
    </row>
    <row r="554" spans="1:1">
      <c r="A554" t="s">
        <v>1357</v>
      </c>
    </row>
    <row r="556" spans="1:1">
      <c r="A556" t="s">
        <v>1358</v>
      </c>
    </row>
    <row r="558" spans="1:1">
      <c r="A558" t="s">
        <v>65</v>
      </c>
    </row>
    <row r="559" spans="1:1">
      <c r="A559" t="s">
        <v>1359</v>
      </c>
    </row>
    <row r="561" spans="1:1">
      <c r="A561" t="s">
        <v>65</v>
      </c>
    </row>
    <row r="562" spans="1:1">
      <c r="A562" t="s">
        <v>1360</v>
      </c>
    </row>
    <row r="564" spans="1:1">
      <c r="A564" t="s">
        <v>1361</v>
      </c>
    </row>
    <row r="566" spans="1:1">
      <c r="A566" t="s">
        <v>1362</v>
      </c>
    </row>
    <row r="568" spans="1:1">
      <c r="A568" t="s">
        <v>1363</v>
      </c>
    </row>
    <row r="570" spans="1:1">
      <c r="A570" t="s">
        <v>1364</v>
      </c>
    </row>
    <row r="572" spans="1:1">
      <c r="A572" t="s">
        <v>1365</v>
      </c>
    </row>
    <row r="574" spans="1:1">
      <c r="A574" t="s">
        <v>1366</v>
      </c>
    </row>
    <row r="576" spans="1:1">
      <c r="A576" t="s">
        <v>1367</v>
      </c>
    </row>
    <row r="578" spans="1:1">
      <c r="A578" t="s">
        <v>65</v>
      </c>
    </row>
    <row r="579" spans="1:1">
      <c r="A579" t="s">
        <v>1368</v>
      </c>
    </row>
    <row r="581" spans="1:1">
      <c r="A581" t="s">
        <v>65</v>
      </c>
    </row>
    <row r="582" spans="1:1">
      <c r="A582" t="s">
        <v>1369</v>
      </c>
    </row>
    <row r="584" spans="1:1">
      <c r="A584" t="s">
        <v>1370</v>
      </c>
    </row>
    <row r="586" spans="1:1">
      <c r="A586" t="s">
        <v>1371</v>
      </c>
    </row>
    <row r="588" spans="1:1">
      <c r="A588" t="s">
        <v>1372</v>
      </c>
    </row>
    <row r="590" spans="1:1">
      <c r="A590" t="s">
        <v>1373</v>
      </c>
    </row>
    <row r="592" spans="1:1">
      <c r="A592" t="s">
        <v>1374</v>
      </c>
    </row>
    <row r="594" spans="1:1">
      <c r="A594" t="s">
        <v>65</v>
      </c>
    </row>
    <row r="596" spans="1:1">
      <c r="A596" t="s">
        <v>1375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2" spans="1:1">
      <c r="A602" t="s">
        <v>1376</v>
      </c>
    </row>
    <row r="604" spans="1:1">
      <c r="A604" t="s">
        <v>65</v>
      </c>
    </row>
    <row r="605" spans="1:1">
      <c r="A605" t="s">
        <v>1377</v>
      </c>
    </row>
    <row r="607" spans="1:1">
      <c r="A607" t="s">
        <v>1378</v>
      </c>
    </row>
    <row r="609" spans="1:1">
      <c r="A609" t="s">
        <v>65</v>
      </c>
    </row>
    <row r="610" spans="1:1">
      <c r="A610" t="s">
        <v>1379</v>
      </c>
    </row>
    <row r="612" spans="1:1">
      <c r="A612" t="s">
        <v>65</v>
      </c>
    </row>
    <row r="613" spans="1:1">
      <c r="A613" t="s">
        <v>1380</v>
      </c>
    </row>
    <row r="615" spans="1:1">
      <c r="A615" t="s">
        <v>322</v>
      </c>
    </row>
    <row r="617" spans="1:1">
      <c r="A617" t="s">
        <v>1381</v>
      </c>
    </row>
    <row r="619" spans="1:1">
      <c r="A619" t="s">
        <v>65</v>
      </c>
    </row>
    <row r="620" spans="1:1">
      <c r="A620" t="s">
        <v>1382</v>
      </c>
    </row>
    <row r="622" spans="1:1">
      <c r="A622" t="s">
        <v>65</v>
      </c>
    </row>
    <row r="623" spans="1:1">
      <c r="A623" t="s">
        <v>324</v>
      </c>
    </row>
    <row r="625" spans="1:1">
      <c r="A625" t="s">
        <v>65</v>
      </c>
    </row>
    <row r="626" spans="1:1">
      <c r="A626" t="s">
        <v>325</v>
      </c>
    </row>
    <row r="628" spans="1:1">
      <c r="A628" t="s">
        <v>65</v>
      </c>
    </row>
    <row r="629" spans="1:1">
      <c r="A629" t="s">
        <v>326</v>
      </c>
    </row>
    <row r="630" spans="1:1">
      <c r="A630" t="s">
        <v>1383</v>
      </c>
    </row>
    <row r="632" spans="1:1">
      <c r="A632" t="s">
        <v>65</v>
      </c>
    </row>
    <row r="633" spans="1:1">
      <c r="A633" t="s">
        <v>65</v>
      </c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30"/>
  <sheetViews>
    <sheetView topLeftCell="A3" workbookViewId="0">
      <selection activeCell="H12" sqref="H12"/>
    </sheetView>
  </sheetViews>
  <sheetFormatPr defaultRowHeight="14.4"/>
  <sheetData>
    <row r="1" spans="1:1">
      <c r="A1" t="s">
        <v>1384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1385</v>
      </c>
    </row>
    <row r="9" spans="1:1">
      <c r="A9" t="s">
        <v>65</v>
      </c>
    </row>
    <row r="10" spans="1:1">
      <c r="A10" t="s">
        <v>1386</v>
      </c>
    </row>
    <row r="12" spans="1:1">
      <c r="A12" t="s">
        <v>65</v>
      </c>
    </row>
    <row r="13" spans="1:1">
      <c r="A13" t="s">
        <v>1387</v>
      </c>
    </row>
    <row r="15" spans="1:1">
      <c r="A15" t="s">
        <v>65</v>
      </c>
    </row>
    <row r="16" spans="1:1">
      <c r="A16" t="s">
        <v>1388</v>
      </c>
    </row>
    <row r="18" spans="1:1">
      <c r="A18" t="s">
        <v>65</v>
      </c>
    </row>
    <row r="19" spans="1:1">
      <c r="A19" t="s">
        <v>1389</v>
      </c>
    </row>
    <row r="21" spans="1:1">
      <c r="A21" t="s">
        <v>1390</v>
      </c>
    </row>
    <row r="23" spans="1:1">
      <c r="A23" t="s">
        <v>65</v>
      </c>
    </row>
    <row r="24" spans="1:1">
      <c r="A24" t="s">
        <v>1391</v>
      </c>
    </row>
    <row r="26" spans="1:1">
      <c r="A26" t="s">
        <v>65</v>
      </c>
    </row>
    <row r="27" spans="1:1">
      <c r="A27" t="s">
        <v>326</v>
      </c>
    </row>
    <row r="28" spans="1:1">
      <c r="A28" t="s">
        <v>1392</v>
      </c>
    </row>
    <row r="30" spans="1:1">
      <c r="A30" t="s">
        <v>65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2:Q674"/>
  <sheetViews>
    <sheetView topLeftCell="A638" zoomScale="80" zoomScaleNormal="80" workbookViewId="0">
      <selection activeCell="H12" sqref="H12"/>
    </sheetView>
  </sheetViews>
  <sheetFormatPr defaultRowHeight="14.4"/>
  <cols>
    <col min="1" max="1" width="13.5546875" bestFit="1" customWidth="1"/>
    <col min="2" max="2" width="19" bestFit="1" customWidth="1"/>
    <col min="3" max="3" width="5.33203125" customWidth="1"/>
    <col min="4" max="4" width="17.44140625" bestFit="1" customWidth="1"/>
    <col min="5" max="5" width="22.44140625" bestFit="1" customWidth="1"/>
    <col min="6" max="6" width="10" bestFit="1" customWidth="1"/>
    <col min="7" max="7" width="12" bestFit="1" customWidth="1"/>
    <col min="8" max="8" width="19.33203125" bestFit="1" customWidth="1"/>
    <col min="9" max="9" width="5" customWidth="1"/>
    <col min="10" max="10" width="18.33203125" bestFit="1" customWidth="1"/>
    <col min="11" max="11" width="17.33203125" bestFit="1" customWidth="1"/>
    <col min="12" max="12" width="5" customWidth="1"/>
    <col min="13" max="13" width="17.33203125" bestFit="1" customWidth="1"/>
    <col min="14" max="15" width="4.5546875" customWidth="1"/>
    <col min="16" max="16" width="20.33203125" bestFit="1" customWidth="1"/>
    <col min="17" max="17" width="8.88671875" customWidth="1"/>
  </cols>
  <sheetData>
    <row r="2" spans="1:17">
      <c r="A2" t="s">
        <v>332</v>
      </c>
      <c r="B2" t="s">
        <v>333</v>
      </c>
      <c r="D2" t="s">
        <v>334</v>
      </c>
      <c r="E2" t="s">
        <v>335</v>
      </c>
      <c r="G2" t="s">
        <v>336</v>
      </c>
      <c r="H2" t="s">
        <v>337</v>
      </c>
      <c r="I2" t="s">
        <v>338</v>
      </c>
      <c r="J2" s="13">
        <v>43154</v>
      </c>
      <c r="K2" t="s">
        <v>339</v>
      </c>
    </row>
    <row r="3" spans="1:17">
      <c r="G3" t="s">
        <v>340</v>
      </c>
      <c r="H3" t="s">
        <v>341</v>
      </c>
      <c r="K3" t="s">
        <v>342</v>
      </c>
      <c r="L3" t="s">
        <v>343</v>
      </c>
      <c r="P3" t="s">
        <v>344</v>
      </c>
    </row>
    <row r="4" spans="1:17">
      <c r="E4" t="s">
        <v>345</v>
      </c>
      <c r="F4" t="s">
        <v>346</v>
      </c>
      <c r="G4" t="s">
        <v>347</v>
      </c>
      <c r="H4" t="s">
        <v>348</v>
      </c>
      <c r="I4" t="s">
        <v>349</v>
      </c>
      <c r="J4" t="s">
        <v>350</v>
      </c>
      <c r="K4" t="s">
        <v>351</v>
      </c>
      <c r="L4" t="s">
        <v>349</v>
      </c>
      <c r="M4" t="s">
        <v>351</v>
      </c>
      <c r="N4" t="s">
        <v>352</v>
      </c>
      <c r="O4" t="s">
        <v>353</v>
      </c>
      <c r="P4" t="s">
        <v>354</v>
      </c>
    </row>
    <row r="5" spans="1:17">
      <c r="E5" t="s">
        <v>355</v>
      </c>
      <c r="F5" t="s">
        <v>356</v>
      </c>
      <c r="G5" t="s">
        <v>357</v>
      </c>
      <c r="H5" t="s">
        <v>358</v>
      </c>
      <c r="J5" t="s">
        <v>359</v>
      </c>
      <c r="K5" t="s">
        <v>360</v>
      </c>
      <c r="M5" t="s">
        <v>361</v>
      </c>
      <c r="N5" t="s">
        <v>362</v>
      </c>
      <c r="O5" t="s">
        <v>362</v>
      </c>
      <c r="P5" t="s">
        <v>363</v>
      </c>
      <c r="Q5" t="s">
        <v>364</v>
      </c>
    </row>
    <row r="6" spans="1:17">
      <c r="A6" t="s">
        <v>365</v>
      </c>
      <c r="C6" t="s">
        <v>366</v>
      </c>
      <c r="D6" t="s">
        <v>367</v>
      </c>
      <c r="E6" t="s">
        <v>368</v>
      </c>
      <c r="F6" t="s">
        <v>369</v>
      </c>
      <c r="G6" t="s">
        <v>370</v>
      </c>
      <c r="H6" t="s">
        <v>368</v>
      </c>
      <c r="J6" t="s">
        <v>368</v>
      </c>
      <c r="K6" t="s">
        <v>368</v>
      </c>
      <c r="M6" t="s">
        <v>368</v>
      </c>
    </row>
    <row r="8" spans="1:17">
      <c r="A8" t="s">
        <v>371</v>
      </c>
      <c r="B8" t="s">
        <v>372</v>
      </c>
      <c r="C8" t="s">
        <v>373</v>
      </c>
      <c r="D8" t="s">
        <v>374</v>
      </c>
      <c r="E8" t="s">
        <v>375</v>
      </c>
      <c r="F8">
        <v>0</v>
      </c>
      <c r="G8">
        <v>0</v>
      </c>
      <c r="H8">
        <v>0</v>
      </c>
      <c r="J8">
        <v>0</v>
      </c>
      <c r="K8" t="s">
        <v>376</v>
      </c>
      <c r="M8" t="s">
        <v>376</v>
      </c>
      <c r="P8" t="s">
        <v>375</v>
      </c>
      <c r="Q8" t="s">
        <v>377</v>
      </c>
    </row>
    <row r="10" spans="1:17">
      <c r="A10" t="s">
        <v>371</v>
      </c>
      <c r="B10" t="s">
        <v>372</v>
      </c>
      <c r="C10" t="s">
        <v>373</v>
      </c>
      <c r="D10" t="s">
        <v>378</v>
      </c>
      <c r="E10" t="s">
        <v>379</v>
      </c>
      <c r="F10">
        <v>0</v>
      </c>
      <c r="G10">
        <v>0</v>
      </c>
      <c r="H10">
        <v>0</v>
      </c>
      <c r="J10">
        <v>0</v>
      </c>
      <c r="K10" t="s">
        <v>376</v>
      </c>
      <c r="M10" t="s">
        <v>376</v>
      </c>
      <c r="P10" t="s">
        <v>379</v>
      </c>
      <c r="Q10" t="s">
        <v>377</v>
      </c>
    </row>
    <row r="12" spans="1:17">
      <c r="A12" t="s">
        <v>371</v>
      </c>
      <c r="B12" t="s">
        <v>372</v>
      </c>
      <c r="C12" t="s">
        <v>373</v>
      </c>
      <c r="D12" t="s">
        <v>380</v>
      </c>
      <c r="E12" t="s">
        <v>381</v>
      </c>
      <c r="F12">
        <v>7</v>
      </c>
      <c r="G12">
        <v>694.82</v>
      </c>
      <c r="H12">
        <v>0</v>
      </c>
      <c r="J12">
        <v>0</v>
      </c>
      <c r="K12" t="s">
        <v>376</v>
      </c>
      <c r="M12" t="s">
        <v>376</v>
      </c>
      <c r="P12" t="s">
        <v>382</v>
      </c>
      <c r="Q12" t="s">
        <v>377</v>
      </c>
    </row>
    <row r="14" spans="1:17">
      <c r="A14" t="s">
        <v>371</v>
      </c>
      <c r="B14" t="s">
        <v>372</v>
      </c>
      <c r="C14" t="s">
        <v>373</v>
      </c>
      <c r="D14" t="s">
        <v>383</v>
      </c>
      <c r="E14" t="s">
        <v>384</v>
      </c>
      <c r="F14">
        <v>0</v>
      </c>
      <c r="G14">
        <v>0</v>
      </c>
      <c r="H14">
        <v>0</v>
      </c>
      <c r="J14">
        <v>0</v>
      </c>
      <c r="K14" t="s">
        <v>376</v>
      </c>
      <c r="M14" t="s">
        <v>376</v>
      </c>
      <c r="P14" t="s">
        <v>384</v>
      </c>
      <c r="Q14" t="s">
        <v>377</v>
      </c>
    </row>
    <row r="16" spans="1:17">
      <c r="A16" t="s">
        <v>385</v>
      </c>
      <c r="B16" t="s">
        <v>386</v>
      </c>
      <c r="C16" t="s">
        <v>387</v>
      </c>
      <c r="D16" t="s">
        <v>388</v>
      </c>
      <c r="E16" t="s">
        <v>389</v>
      </c>
      <c r="F16" t="s">
        <v>385</v>
      </c>
      <c r="G16" t="s">
        <v>390</v>
      </c>
      <c r="H16" t="s">
        <v>391</v>
      </c>
      <c r="I16" t="s">
        <v>392</v>
      </c>
      <c r="J16" t="s">
        <v>393</v>
      </c>
      <c r="K16" t="s">
        <v>394</v>
      </c>
      <c r="L16" t="s">
        <v>392</v>
      </c>
      <c r="M16" t="s">
        <v>386</v>
      </c>
      <c r="N16" t="s">
        <v>395</v>
      </c>
      <c r="O16" t="s">
        <v>395</v>
      </c>
      <c r="P16" t="s">
        <v>394</v>
      </c>
      <c r="Q16" t="s">
        <v>396</v>
      </c>
    </row>
    <row r="17" spans="1:17">
      <c r="A17" t="s">
        <v>371</v>
      </c>
      <c r="B17" t="s">
        <v>372</v>
      </c>
      <c r="E17" t="s">
        <v>397</v>
      </c>
      <c r="F17">
        <v>7</v>
      </c>
      <c r="G17">
        <v>694.82</v>
      </c>
      <c r="H17">
        <v>0</v>
      </c>
      <c r="J17">
        <v>0</v>
      </c>
      <c r="K17" t="s">
        <v>376</v>
      </c>
      <c r="M17" t="s">
        <v>376</v>
      </c>
      <c r="P17" t="s">
        <v>398</v>
      </c>
    </row>
    <row r="19" spans="1:17">
      <c r="A19" t="s">
        <v>385</v>
      </c>
      <c r="B19" t="s">
        <v>386</v>
      </c>
      <c r="C19" t="s">
        <v>387</v>
      </c>
      <c r="D19" t="s">
        <v>388</v>
      </c>
      <c r="E19" t="s">
        <v>389</v>
      </c>
      <c r="F19" t="s">
        <v>385</v>
      </c>
      <c r="G19" t="s">
        <v>390</v>
      </c>
      <c r="H19" t="s">
        <v>391</v>
      </c>
      <c r="I19" t="s">
        <v>392</v>
      </c>
      <c r="J19" t="s">
        <v>393</v>
      </c>
      <c r="K19" t="s">
        <v>394</v>
      </c>
      <c r="L19" t="s">
        <v>392</v>
      </c>
      <c r="M19" t="s">
        <v>386</v>
      </c>
      <c r="N19" t="s">
        <v>395</v>
      </c>
      <c r="O19" t="s">
        <v>395</v>
      </c>
      <c r="P19" t="s">
        <v>394</v>
      </c>
      <c r="Q19" t="s">
        <v>396</v>
      </c>
    </row>
    <row r="20" spans="1:17">
      <c r="A20" t="s">
        <v>371</v>
      </c>
      <c r="B20" t="s">
        <v>399</v>
      </c>
      <c r="C20" t="s">
        <v>373</v>
      </c>
      <c r="D20" t="s">
        <v>400</v>
      </c>
      <c r="E20" t="s">
        <v>381</v>
      </c>
      <c r="F20">
        <v>7</v>
      </c>
      <c r="G20">
        <v>694.82</v>
      </c>
      <c r="H20">
        <v>0</v>
      </c>
      <c r="J20">
        <v>0</v>
      </c>
      <c r="K20" t="s">
        <v>376</v>
      </c>
      <c r="M20" t="s">
        <v>376</v>
      </c>
      <c r="P20" t="s">
        <v>382</v>
      </c>
      <c r="Q20" t="s">
        <v>377</v>
      </c>
    </row>
    <row r="22" spans="1:17">
      <c r="A22" t="s">
        <v>371</v>
      </c>
      <c r="B22" t="s">
        <v>399</v>
      </c>
      <c r="C22" t="s">
        <v>373</v>
      </c>
      <c r="D22" t="s">
        <v>401</v>
      </c>
      <c r="E22" t="s">
        <v>402</v>
      </c>
      <c r="F22">
        <v>12</v>
      </c>
      <c r="G22">
        <v>659.6</v>
      </c>
      <c r="H22">
        <v>0</v>
      </c>
      <c r="J22">
        <v>0</v>
      </c>
      <c r="K22" t="s">
        <v>376</v>
      </c>
      <c r="M22" t="s">
        <v>376</v>
      </c>
      <c r="P22" t="s">
        <v>403</v>
      </c>
    </row>
    <row r="24" spans="1:17">
      <c r="A24" t="s">
        <v>371</v>
      </c>
      <c r="B24" t="s">
        <v>399</v>
      </c>
      <c r="C24" t="s">
        <v>373</v>
      </c>
      <c r="D24" t="s">
        <v>404</v>
      </c>
      <c r="E24" t="s">
        <v>405</v>
      </c>
      <c r="F24">
        <v>4</v>
      </c>
      <c r="G24">
        <v>498.36</v>
      </c>
      <c r="H24">
        <v>0</v>
      </c>
      <c r="J24">
        <v>0</v>
      </c>
      <c r="K24" t="s">
        <v>376</v>
      </c>
      <c r="M24" t="s">
        <v>376</v>
      </c>
      <c r="P24" t="s">
        <v>406</v>
      </c>
      <c r="Q24" t="s">
        <v>377</v>
      </c>
    </row>
    <row r="26" spans="1:17">
      <c r="A26" t="s">
        <v>385</v>
      </c>
      <c r="B26" t="s">
        <v>386</v>
      </c>
      <c r="C26" t="s">
        <v>387</v>
      </c>
      <c r="D26" t="s">
        <v>388</v>
      </c>
      <c r="E26" t="s">
        <v>389</v>
      </c>
      <c r="F26" t="s">
        <v>385</v>
      </c>
      <c r="G26" t="s">
        <v>390</v>
      </c>
      <c r="H26" t="s">
        <v>391</v>
      </c>
      <c r="I26" t="s">
        <v>392</v>
      </c>
      <c r="J26" t="s">
        <v>393</v>
      </c>
      <c r="K26" t="s">
        <v>394</v>
      </c>
      <c r="L26" t="s">
        <v>392</v>
      </c>
      <c r="M26" t="s">
        <v>386</v>
      </c>
      <c r="N26" t="s">
        <v>395</v>
      </c>
      <c r="O26" t="s">
        <v>395</v>
      </c>
      <c r="P26" t="s">
        <v>394</v>
      </c>
      <c r="Q26" t="s">
        <v>396</v>
      </c>
    </row>
    <row r="27" spans="1:17">
      <c r="A27" t="s">
        <v>371</v>
      </c>
      <c r="B27" t="s">
        <v>399</v>
      </c>
      <c r="E27" t="s">
        <v>407</v>
      </c>
      <c r="F27">
        <v>23</v>
      </c>
      <c r="G27">
        <v>1852.78</v>
      </c>
      <c r="H27">
        <v>0</v>
      </c>
      <c r="J27">
        <v>0</v>
      </c>
      <c r="K27" t="s">
        <v>376</v>
      </c>
      <c r="M27" t="s">
        <v>376</v>
      </c>
      <c r="P27" t="s">
        <v>408</v>
      </c>
    </row>
    <row r="29" spans="1:17">
      <c r="A29" t="s">
        <v>385</v>
      </c>
      <c r="B29" t="s">
        <v>386</v>
      </c>
      <c r="C29" t="s">
        <v>387</v>
      </c>
      <c r="D29" t="s">
        <v>388</v>
      </c>
      <c r="E29" t="s">
        <v>389</v>
      </c>
      <c r="F29" t="s">
        <v>385</v>
      </c>
      <c r="G29" t="s">
        <v>390</v>
      </c>
      <c r="H29" t="s">
        <v>391</v>
      </c>
      <c r="I29" t="s">
        <v>392</v>
      </c>
      <c r="J29" t="s">
        <v>393</v>
      </c>
      <c r="K29" t="s">
        <v>394</v>
      </c>
      <c r="L29" t="s">
        <v>392</v>
      </c>
      <c r="M29" t="s">
        <v>386</v>
      </c>
      <c r="N29" t="s">
        <v>395</v>
      </c>
      <c r="O29" t="s">
        <v>395</v>
      </c>
      <c r="P29" t="s">
        <v>394</v>
      </c>
      <c r="Q29" t="s">
        <v>396</v>
      </c>
    </row>
    <row r="30" spans="1:17">
      <c r="A30" t="s">
        <v>371</v>
      </c>
      <c r="B30" t="s">
        <v>5</v>
      </c>
      <c r="C30" t="s">
        <v>373</v>
      </c>
      <c r="D30" t="s">
        <v>409</v>
      </c>
      <c r="E30" t="s">
        <v>410</v>
      </c>
      <c r="F30">
        <v>4.5</v>
      </c>
      <c r="G30">
        <v>491.13</v>
      </c>
      <c r="H30">
        <v>0</v>
      </c>
      <c r="J30">
        <v>0</v>
      </c>
      <c r="K30" t="s">
        <v>376</v>
      </c>
      <c r="M30" t="s">
        <v>376</v>
      </c>
      <c r="P30" t="s">
        <v>411</v>
      </c>
    </row>
    <row r="32" spans="1:17">
      <c r="A32" t="s">
        <v>371</v>
      </c>
      <c r="B32" t="s">
        <v>5</v>
      </c>
      <c r="C32" t="s">
        <v>373</v>
      </c>
      <c r="D32" t="s">
        <v>412</v>
      </c>
      <c r="E32" t="s">
        <v>413</v>
      </c>
      <c r="F32">
        <v>9</v>
      </c>
      <c r="G32">
        <v>2000.7</v>
      </c>
      <c r="H32">
        <v>0</v>
      </c>
      <c r="J32">
        <v>0</v>
      </c>
      <c r="K32" t="s">
        <v>376</v>
      </c>
      <c r="M32" t="s">
        <v>376</v>
      </c>
      <c r="P32" t="s">
        <v>414</v>
      </c>
    </row>
    <row r="34" spans="1:17">
      <c r="A34" t="s">
        <v>371</v>
      </c>
      <c r="B34" t="s">
        <v>5</v>
      </c>
      <c r="C34" t="s">
        <v>373</v>
      </c>
      <c r="D34" t="s">
        <v>415</v>
      </c>
      <c r="E34" t="s">
        <v>416</v>
      </c>
      <c r="F34">
        <v>6</v>
      </c>
      <c r="G34">
        <v>654.84</v>
      </c>
      <c r="H34">
        <v>0</v>
      </c>
      <c r="J34">
        <v>0</v>
      </c>
      <c r="K34" t="s">
        <v>376</v>
      </c>
      <c r="M34" t="s">
        <v>376</v>
      </c>
      <c r="P34" t="s">
        <v>417</v>
      </c>
    </row>
    <row r="36" spans="1:17">
      <c r="A36" t="s">
        <v>371</v>
      </c>
      <c r="B36" t="s">
        <v>5</v>
      </c>
      <c r="C36" t="s">
        <v>373</v>
      </c>
      <c r="D36" t="s">
        <v>418</v>
      </c>
      <c r="E36" t="s">
        <v>419</v>
      </c>
      <c r="F36">
        <v>6.5</v>
      </c>
      <c r="G36">
        <v>676.52</v>
      </c>
      <c r="H36">
        <v>0</v>
      </c>
      <c r="J36">
        <v>0</v>
      </c>
      <c r="K36" t="s">
        <v>376</v>
      </c>
      <c r="M36" t="s">
        <v>376</v>
      </c>
      <c r="P36" t="s">
        <v>420</v>
      </c>
    </row>
    <row r="38" spans="1:17">
      <c r="A38" t="s">
        <v>385</v>
      </c>
      <c r="B38" t="s">
        <v>386</v>
      </c>
      <c r="C38" t="s">
        <v>387</v>
      </c>
      <c r="D38" t="s">
        <v>388</v>
      </c>
      <c r="E38" t="s">
        <v>389</v>
      </c>
      <c r="F38" t="s">
        <v>385</v>
      </c>
      <c r="G38" t="s">
        <v>390</v>
      </c>
      <c r="H38" t="s">
        <v>391</v>
      </c>
      <c r="I38" t="s">
        <v>392</v>
      </c>
      <c r="J38" t="s">
        <v>393</v>
      </c>
      <c r="K38" t="s">
        <v>394</v>
      </c>
      <c r="L38" t="s">
        <v>392</v>
      </c>
      <c r="M38" t="s">
        <v>386</v>
      </c>
      <c r="N38" t="s">
        <v>395</v>
      </c>
      <c r="O38" t="s">
        <v>395</v>
      </c>
      <c r="P38" t="s">
        <v>394</v>
      </c>
      <c r="Q38" t="s">
        <v>396</v>
      </c>
    </row>
    <row r="39" spans="1:17">
      <c r="A39" t="s">
        <v>371</v>
      </c>
      <c r="B39" t="s">
        <v>5</v>
      </c>
      <c r="E39" t="s">
        <v>421</v>
      </c>
      <c r="F39">
        <v>26</v>
      </c>
      <c r="G39">
        <v>3823.19</v>
      </c>
      <c r="H39">
        <v>0</v>
      </c>
      <c r="J39">
        <v>0</v>
      </c>
      <c r="K39" t="s">
        <v>376</v>
      </c>
      <c r="M39" t="s">
        <v>376</v>
      </c>
      <c r="P39" t="s">
        <v>422</v>
      </c>
    </row>
    <row r="41" spans="1:17">
      <c r="A41" t="s">
        <v>385</v>
      </c>
      <c r="B41" t="s">
        <v>386</v>
      </c>
      <c r="C41" t="s">
        <v>387</v>
      </c>
      <c r="D41" t="s">
        <v>388</v>
      </c>
      <c r="E41" t="s">
        <v>389</v>
      </c>
      <c r="F41" t="s">
        <v>385</v>
      </c>
      <c r="G41" t="s">
        <v>390</v>
      </c>
      <c r="H41" t="s">
        <v>391</v>
      </c>
      <c r="I41" t="s">
        <v>392</v>
      </c>
      <c r="J41" t="s">
        <v>393</v>
      </c>
      <c r="K41" t="s">
        <v>394</v>
      </c>
      <c r="L41" t="s">
        <v>392</v>
      </c>
      <c r="M41" t="s">
        <v>386</v>
      </c>
      <c r="N41" t="s">
        <v>395</v>
      </c>
      <c r="O41" t="s">
        <v>395</v>
      </c>
      <c r="P41" t="s">
        <v>394</v>
      </c>
      <c r="Q41" t="s">
        <v>396</v>
      </c>
    </row>
    <row r="42" spans="1:17">
      <c r="A42" t="s">
        <v>423</v>
      </c>
      <c r="B42" t="s">
        <v>424</v>
      </c>
      <c r="C42" t="s">
        <v>373</v>
      </c>
      <c r="D42" t="s">
        <v>425</v>
      </c>
      <c r="E42" t="s">
        <v>381</v>
      </c>
      <c r="F42">
        <v>7</v>
      </c>
      <c r="G42">
        <v>694.82</v>
      </c>
      <c r="H42">
        <v>0</v>
      </c>
      <c r="J42">
        <v>0</v>
      </c>
      <c r="K42" t="s">
        <v>376</v>
      </c>
      <c r="M42" t="s">
        <v>376</v>
      </c>
      <c r="P42" t="s">
        <v>382</v>
      </c>
      <c r="Q42">
        <v>0</v>
      </c>
    </row>
    <row r="44" spans="1:17">
      <c r="A44" t="s">
        <v>423</v>
      </c>
      <c r="B44" t="s">
        <v>424</v>
      </c>
      <c r="C44" t="s">
        <v>373</v>
      </c>
      <c r="D44" t="s">
        <v>426</v>
      </c>
      <c r="E44" t="s">
        <v>427</v>
      </c>
      <c r="F44">
        <v>26</v>
      </c>
      <c r="G44">
        <v>2425.2800000000002</v>
      </c>
      <c r="H44">
        <v>0</v>
      </c>
      <c r="J44">
        <v>0</v>
      </c>
      <c r="K44" t="s">
        <v>376</v>
      </c>
      <c r="M44" t="s">
        <v>376</v>
      </c>
      <c r="P44" t="s">
        <v>428</v>
      </c>
      <c r="Q44" t="s">
        <v>377</v>
      </c>
    </row>
    <row r="46" spans="1:17">
      <c r="A46" t="s">
        <v>423</v>
      </c>
      <c r="B46" t="s">
        <v>424</v>
      </c>
      <c r="C46" t="s">
        <v>373</v>
      </c>
      <c r="D46" t="s">
        <v>429</v>
      </c>
      <c r="E46" t="s">
        <v>430</v>
      </c>
      <c r="F46">
        <v>10</v>
      </c>
      <c r="G46">
        <v>992.6</v>
      </c>
      <c r="H46">
        <v>0</v>
      </c>
      <c r="J46">
        <v>0</v>
      </c>
      <c r="K46" t="s">
        <v>376</v>
      </c>
      <c r="M46" t="s">
        <v>376</v>
      </c>
      <c r="P46" t="s">
        <v>431</v>
      </c>
    </row>
    <row r="48" spans="1:17">
      <c r="A48" t="s">
        <v>423</v>
      </c>
      <c r="B48" t="s">
        <v>424</v>
      </c>
      <c r="C48" t="s">
        <v>373</v>
      </c>
      <c r="D48" t="s">
        <v>432</v>
      </c>
      <c r="E48" t="s">
        <v>433</v>
      </c>
      <c r="F48">
        <v>0</v>
      </c>
      <c r="G48">
        <v>0</v>
      </c>
      <c r="H48">
        <v>0</v>
      </c>
      <c r="J48">
        <v>0</v>
      </c>
      <c r="K48" t="s">
        <v>376</v>
      </c>
      <c r="M48" t="s">
        <v>376</v>
      </c>
      <c r="P48" t="s">
        <v>433</v>
      </c>
      <c r="Q48" t="s">
        <v>377</v>
      </c>
    </row>
    <row r="50" spans="1:17">
      <c r="A50" t="s">
        <v>423</v>
      </c>
      <c r="B50" t="s">
        <v>424</v>
      </c>
      <c r="C50" t="s">
        <v>434</v>
      </c>
      <c r="D50" t="s">
        <v>435</v>
      </c>
      <c r="E50" t="s">
        <v>436</v>
      </c>
      <c r="F50">
        <v>7</v>
      </c>
      <c r="G50">
        <v>694.82</v>
      </c>
      <c r="H50">
        <v>0</v>
      </c>
      <c r="J50">
        <v>0</v>
      </c>
      <c r="K50" t="s">
        <v>376</v>
      </c>
      <c r="M50" t="s">
        <v>376</v>
      </c>
      <c r="P50" t="s">
        <v>437</v>
      </c>
      <c r="Q50" t="s">
        <v>377</v>
      </c>
    </row>
    <row r="52" spans="1:17">
      <c r="A52" t="s">
        <v>423</v>
      </c>
      <c r="B52" t="s">
        <v>424</v>
      </c>
      <c r="C52" t="s">
        <v>373</v>
      </c>
      <c r="D52" t="s">
        <v>438</v>
      </c>
      <c r="E52" t="s">
        <v>381</v>
      </c>
      <c r="F52">
        <v>7</v>
      </c>
      <c r="G52">
        <v>694.82</v>
      </c>
      <c r="H52">
        <v>0</v>
      </c>
      <c r="J52">
        <v>0</v>
      </c>
      <c r="K52" t="s">
        <v>376</v>
      </c>
      <c r="M52" t="s">
        <v>376</v>
      </c>
      <c r="P52" t="s">
        <v>382</v>
      </c>
      <c r="Q52" t="s">
        <v>377</v>
      </c>
    </row>
    <row r="54" spans="1:17">
      <c r="A54" t="s">
        <v>423</v>
      </c>
      <c r="B54" t="s">
        <v>424</v>
      </c>
      <c r="C54" t="s">
        <v>373</v>
      </c>
      <c r="D54" t="s">
        <v>439</v>
      </c>
      <c r="E54" t="s">
        <v>440</v>
      </c>
      <c r="F54">
        <v>8</v>
      </c>
      <c r="G54">
        <v>775.36</v>
      </c>
      <c r="H54">
        <v>0</v>
      </c>
      <c r="J54">
        <v>0</v>
      </c>
      <c r="K54" t="s">
        <v>376</v>
      </c>
      <c r="M54" t="s">
        <v>376</v>
      </c>
      <c r="P54" t="s">
        <v>441</v>
      </c>
      <c r="Q54" t="s">
        <v>377</v>
      </c>
    </row>
    <row r="56" spans="1:17">
      <c r="A56" t="s">
        <v>423</v>
      </c>
      <c r="B56" t="s">
        <v>424</v>
      </c>
      <c r="C56" t="s">
        <v>373</v>
      </c>
      <c r="D56" t="s">
        <v>442</v>
      </c>
      <c r="E56" t="s">
        <v>443</v>
      </c>
      <c r="F56">
        <v>7</v>
      </c>
      <c r="G56">
        <v>678.44</v>
      </c>
      <c r="H56">
        <v>0</v>
      </c>
      <c r="J56">
        <v>0</v>
      </c>
      <c r="K56" t="s">
        <v>376</v>
      </c>
      <c r="M56" t="s">
        <v>376</v>
      </c>
      <c r="P56" t="s">
        <v>444</v>
      </c>
      <c r="Q56" t="s">
        <v>377</v>
      </c>
    </row>
    <row r="58" spans="1:17">
      <c r="A58" t="s">
        <v>423</v>
      </c>
      <c r="B58" t="s">
        <v>424</v>
      </c>
      <c r="C58" t="s">
        <v>373</v>
      </c>
      <c r="D58" t="s">
        <v>404</v>
      </c>
      <c r="E58" t="s">
        <v>445</v>
      </c>
      <c r="F58">
        <v>8</v>
      </c>
      <c r="G58">
        <v>0</v>
      </c>
      <c r="H58">
        <v>0</v>
      </c>
      <c r="J58">
        <v>0</v>
      </c>
      <c r="K58" t="s">
        <v>376</v>
      </c>
      <c r="M58" t="s">
        <v>446</v>
      </c>
      <c r="P58" t="s">
        <v>447</v>
      </c>
      <c r="Q58" t="s">
        <v>377</v>
      </c>
    </row>
    <row r="60" spans="1:17">
      <c r="A60" t="s">
        <v>423</v>
      </c>
      <c r="B60" t="s">
        <v>424</v>
      </c>
      <c r="C60" t="s">
        <v>373</v>
      </c>
      <c r="D60" t="s">
        <v>448</v>
      </c>
      <c r="E60" t="s">
        <v>449</v>
      </c>
      <c r="F60">
        <v>15</v>
      </c>
      <c r="G60">
        <v>1453.8</v>
      </c>
      <c r="H60">
        <v>0</v>
      </c>
      <c r="J60">
        <v>0</v>
      </c>
      <c r="K60" t="s">
        <v>376</v>
      </c>
      <c r="M60" t="s">
        <v>376</v>
      </c>
      <c r="P60" t="s">
        <v>450</v>
      </c>
      <c r="Q60" t="s">
        <v>377</v>
      </c>
    </row>
    <row r="62" spans="1:17">
      <c r="A62" t="s">
        <v>423</v>
      </c>
      <c r="B62" t="s">
        <v>424</v>
      </c>
      <c r="C62" t="s">
        <v>373</v>
      </c>
      <c r="D62" t="s">
        <v>451</v>
      </c>
      <c r="E62" t="s">
        <v>452</v>
      </c>
      <c r="F62">
        <v>0</v>
      </c>
      <c r="G62">
        <v>0</v>
      </c>
      <c r="H62">
        <v>0</v>
      </c>
      <c r="J62">
        <v>0</v>
      </c>
      <c r="K62" t="s">
        <v>376</v>
      </c>
      <c r="M62" t="s">
        <v>376</v>
      </c>
      <c r="P62" t="s">
        <v>452</v>
      </c>
    </row>
    <row r="64" spans="1:17">
      <c r="A64" t="s">
        <v>423</v>
      </c>
      <c r="B64" t="s">
        <v>424</v>
      </c>
      <c r="C64" t="s">
        <v>373</v>
      </c>
      <c r="D64" t="s">
        <v>453</v>
      </c>
      <c r="E64" t="s">
        <v>452</v>
      </c>
      <c r="F64">
        <v>0</v>
      </c>
      <c r="G64">
        <v>0</v>
      </c>
      <c r="H64">
        <v>0</v>
      </c>
      <c r="J64">
        <v>0</v>
      </c>
      <c r="K64" t="s">
        <v>376</v>
      </c>
      <c r="M64" t="s">
        <v>376</v>
      </c>
      <c r="P64" t="s">
        <v>452</v>
      </c>
    </row>
    <row r="66" spans="1:17">
      <c r="A66" t="s">
        <v>423</v>
      </c>
      <c r="B66" t="s">
        <v>424</v>
      </c>
      <c r="C66" t="s">
        <v>373</v>
      </c>
      <c r="D66" t="s">
        <v>454</v>
      </c>
      <c r="E66" t="s">
        <v>455</v>
      </c>
      <c r="F66">
        <v>5</v>
      </c>
      <c r="G66">
        <v>738.9</v>
      </c>
      <c r="H66">
        <v>0</v>
      </c>
      <c r="J66">
        <v>0</v>
      </c>
      <c r="K66" t="s">
        <v>376</v>
      </c>
      <c r="M66" t="s">
        <v>376</v>
      </c>
      <c r="P66" t="s">
        <v>456</v>
      </c>
      <c r="Q66" t="s">
        <v>377</v>
      </c>
    </row>
    <row r="68" spans="1:17">
      <c r="A68" t="s">
        <v>332</v>
      </c>
      <c r="B68" t="s">
        <v>333</v>
      </c>
      <c r="D68" t="s">
        <v>334</v>
      </c>
      <c r="E68" t="s">
        <v>335</v>
      </c>
      <c r="G68" t="s">
        <v>336</v>
      </c>
      <c r="H68" t="s">
        <v>337</v>
      </c>
      <c r="I68" t="s">
        <v>338</v>
      </c>
      <c r="J68" s="13">
        <v>43154</v>
      </c>
      <c r="K68" t="s">
        <v>457</v>
      </c>
    </row>
    <row r="69" spans="1:17">
      <c r="G69" t="s">
        <v>340</v>
      </c>
      <c r="H69" t="s">
        <v>341</v>
      </c>
      <c r="K69" t="s">
        <v>342</v>
      </c>
      <c r="L69" t="s">
        <v>343</v>
      </c>
      <c r="P69" t="s">
        <v>344</v>
      </c>
    </row>
    <row r="70" spans="1:17">
      <c r="E70" t="s">
        <v>345</v>
      </c>
      <c r="F70" t="s">
        <v>346</v>
      </c>
      <c r="G70" t="s">
        <v>347</v>
      </c>
      <c r="H70" t="s">
        <v>348</v>
      </c>
      <c r="I70" t="s">
        <v>349</v>
      </c>
      <c r="J70" t="s">
        <v>350</v>
      </c>
      <c r="K70" t="s">
        <v>351</v>
      </c>
      <c r="L70" t="s">
        <v>349</v>
      </c>
      <c r="M70" t="s">
        <v>351</v>
      </c>
      <c r="N70" t="s">
        <v>352</v>
      </c>
      <c r="O70" t="s">
        <v>353</v>
      </c>
      <c r="P70" t="s">
        <v>354</v>
      </c>
    </row>
    <row r="71" spans="1:17">
      <c r="E71" t="s">
        <v>355</v>
      </c>
      <c r="F71" t="s">
        <v>356</v>
      </c>
      <c r="G71" t="s">
        <v>357</v>
      </c>
      <c r="H71" t="s">
        <v>358</v>
      </c>
      <c r="J71" t="s">
        <v>359</v>
      </c>
      <c r="K71" t="s">
        <v>360</v>
      </c>
      <c r="M71" t="s">
        <v>361</v>
      </c>
      <c r="N71" t="s">
        <v>362</v>
      </c>
      <c r="O71" t="s">
        <v>362</v>
      </c>
      <c r="P71" t="s">
        <v>363</v>
      </c>
      <c r="Q71" t="s">
        <v>364</v>
      </c>
    </row>
    <row r="72" spans="1:17">
      <c r="A72" t="s">
        <v>365</v>
      </c>
      <c r="C72" t="s">
        <v>366</v>
      </c>
      <c r="D72" t="s">
        <v>367</v>
      </c>
      <c r="E72" t="s">
        <v>368</v>
      </c>
      <c r="F72" t="s">
        <v>369</v>
      </c>
      <c r="G72" t="s">
        <v>370</v>
      </c>
      <c r="H72" t="s">
        <v>368</v>
      </c>
      <c r="J72" t="s">
        <v>368</v>
      </c>
      <c r="K72" t="s">
        <v>368</v>
      </c>
      <c r="M72" t="s">
        <v>368</v>
      </c>
    </row>
    <row r="75" spans="1:17">
      <c r="A75" t="s">
        <v>423</v>
      </c>
      <c r="B75" t="s">
        <v>424</v>
      </c>
      <c r="C75" t="s">
        <v>373</v>
      </c>
      <c r="D75" t="s">
        <v>458</v>
      </c>
      <c r="E75" t="s">
        <v>459</v>
      </c>
      <c r="F75">
        <v>7</v>
      </c>
      <c r="G75">
        <v>574.70000000000005</v>
      </c>
      <c r="H75">
        <v>0</v>
      </c>
      <c r="J75">
        <v>0</v>
      </c>
      <c r="K75" t="s">
        <v>376</v>
      </c>
      <c r="M75" t="s">
        <v>376</v>
      </c>
      <c r="P75" t="s">
        <v>460</v>
      </c>
      <c r="Q75" t="s">
        <v>377</v>
      </c>
    </row>
    <row r="77" spans="1:17">
      <c r="A77" t="s">
        <v>423</v>
      </c>
      <c r="B77" t="s">
        <v>424</v>
      </c>
      <c r="C77" t="s">
        <v>373</v>
      </c>
      <c r="D77" t="s">
        <v>461</v>
      </c>
      <c r="E77" t="s">
        <v>462</v>
      </c>
      <c r="F77">
        <v>0</v>
      </c>
      <c r="G77">
        <v>0</v>
      </c>
      <c r="H77">
        <v>0</v>
      </c>
      <c r="J77">
        <v>0</v>
      </c>
      <c r="K77" t="s">
        <v>376</v>
      </c>
      <c r="M77" t="s">
        <v>376</v>
      </c>
      <c r="P77" t="s">
        <v>462</v>
      </c>
      <c r="Q77" t="s">
        <v>377</v>
      </c>
    </row>
    <row r="79" spans="1:17">
      <c r="A79" t="s">
        <v>423</v>
      </c>
      <c r="B79" t="s">
        <v>424</v>
      </c>
      <c r="C79" t="s">
        <v>373</v>
      </c>
      <c r="D79" t="s">
        <v>463</v>
      </c>
      <c r="E79" t="s">
        <v>464</v>
      </c>
      <c r="F79">
        <v>7</v>
      </c>
      <c r="G79">
        <v>574.70000000000005</v>
      </c>
      <c r="H79">
        <v>0</v>
      </c>
      <c r="J79">
        <v>0</v>
      </c>
      <c r="K79" t="s">
        <v>376</v>
      </c>
      <c r="M79" t="s">
        <v>376</v>
      </c>
      <c r="P79" t="s">
        <v>465</v>
      </c>
    </row>
    <row r="81" spans="1:17">
      <c r="A81" t="s">
        <v>423</v>
      </c>
      <c r="B81" t="s">
        <v>424</v>
      </c>
      <c r="C81" t="s">
        <v>373</v>
      </c>
      <c r="D81" t="s">
        <v>466</v>
      </c>
      <c r="E81" t="s">
        <v>467</v>
      </c>
      <c r="F81">
        <v>10</v>
      </c>
      <c r="G81">
        <v>821</v>
      </c>
      <c r="H81">
        <v>0</v>
      </c>
      <c r="J81">
        <v>0</v>
      </c>
      <c r="K81" t="s">
        <v>376</v>
      </c>
      <c r="M81" t="s">
        <v>376</v>
      </c>
      <c r="P81" t="s">
        <v>468</v>
      </c>
    </row>
    <row r="83" spans="1:17">
      <c r="A83" t="s">
        <v>423</v>
      </c>
      <c r="B83" t="s">
        <v>424</v>
      </c>
      <c r="C83" t="s">
        <v>373</v>
      </c>
      <c r="D83" t="s">
        <v>469</v>
      </c>
      <c r="E83" t="s">
        <v>452</v>
      </c>
      <c r="F83">
        <v>0</v>
      </c>
      <c r="G83">
        <v>0</v>
      </c>
      <c r="H83">
        <v>0</v>
      </c>
      <c r="J83">
        <v>0</v>
      </c>
      <c r="K83" t="s">
        <v>376</v>
      </c>
      <c r="M83" t="s">
        <v>376</v>
      </c>
      <c r="P83" t="s">
        <v>452</v>
      </c>
      <c r="Q83" t="s">
        <v>377</v>
      </c>
    </row>
    <row r="85" spans="1:17">
      <c r="A85" t="s">
        <v>423</v>
      </c>
      <c r="B85" t="s">
        <v>424</v>
      </c>
      <c r="C85" t="s">
        <v>373</v>
      </c>
      <c r="D85" t="s">
        <v>470</v>
      </c>
      <c r="E85" t="s">
        <v>462</v>
      </c>
      <c r="F85">
        <v>12</v>
      </c>
      <c r="G85">
        <v>985.2</v>
      </c>
      <c r="H85">
        <v>0</v>
      </c>
      <c r="J85">
        <v>0</v>
      </c>
      <c r="K85" t="s">
        <v>376</v>
      </c>
      <c r="M85" t="s">
        <v>376</v>
      </c>
      <c r="P85" t="s">
        <v>471</v>
      </c>
    </row>
    <row r="87" spans="1:17">
      <c r="A87" t="s">
        <v>385</v>
      </c>
      <c r="B87" t="s">
        <v>386</v>
      </c>
      <c r="C87" t="s">
        <v>387</v>
      </c>
      <c r="D87" t="s">
        <v>388</v>
      </c>
      <c r="E87" t="s">
        <v>389</v>
      </c>
      <c r="F87" t="s">
        <v>385</v>
      </c>
      <c r="G87" t="s">
        <v>390</v>
      </c>
      <c r="H87" t="s">
        <v>391</v>
      </c>
      <c r="I87" t="s">
        <v>392</v>
      </c>
      <c r="J87" t="s">
        <v>393</v>
      </c>
      <c r="K87" t="s">
        <v>394</v>
      </c>
      <c r="L87" t="s">
        <v>392</v>
      </c>
      <c r="M87" t="s">
        <v>386</v>
      </c>
      <c r="N87" t="s">
        <v>395</v>
      </c>
      <c r="O87" t="s">
        <v>395</v>
      </c>
      <c r="P87" t="s">
        <v>394</v>
      </c>
      <c r="Q87" t="s">
        <v>396</v>
      </c>
    </row>
    <row r="88" spans="1:17">
      <c r="A88" t="s">
        <v>423</v>
      </c>
      <c r="B88" t="s">
        <v>424</v>
      </c>
      <c r="E88" t="s">
        <v>472</v>
      </c>
      <c r="F88">
        <v>136</v>
      </c>
      <c r="G88">
        <v>12104.44</v>
      </c>
      <c r="H88">
        <v>0</v>
      </c>
      <c r="J88">
        <v>0</v>
      </c>
      <c r="K88" t="s">
        <v>376</v>
      </c>
      <c r="M88" t="s">
        <v>446</v>
      </c>
      <c r="P88" t="s">
        <v>473</v>
      </c>
    </row>
    <row r="90" spans="1:17">
      <c r="A90" t="s">
        <v>385</v>
      </c>
      <c r="B90" t="s">
        <v>386</v>
      </c>
      <c r="C90" t="s">
        <v>387</v>
      </c>
      <c r="D90" t="s">
        <v>388</v>
      </c>
      <c r="E90" t="s">
        <v>389</v>
      </c>
      <c r="F90" t="s">
        <v>385</v>
      </c>
      <c r="G90" t="s">
        <v>390</v>
      </c>
      <c r="H90" t="s">
        <v>391</v>
      </c>
      <c r="I90" t="s">
        <v>392</v>
      </c>
      <c r="J90" t="s">
        <v>393</v>
      </c>
      <c r="K90" t="s">
        <v>394</v>
      </c>
      <c r="L90" t="s">
        <v>392</v>
      </c>
      <c r="M90" t="s">
        <v>386</v>
      </c>
      <c r="N90" t="s">
        <v>395</v>
      </c>
      <c r="O90" t="s">
        <v>395</v>
      </c>
      <c r="P90" t="s">
        <v>394</v>
      </c>
      <c r="Q90" t="s">
        <v>396</v>
      </c>
    </row>
    <row r="91" spans="1:17">
      <c r="A91" t="s">
        <v>474</v>
      </c>
      <c r="B91" t="s">
        <v>475</v>
      </c>
      <c r="C91" t="s">
        <v>373</v>
      </c>
      <c r="D91" t="s">
        <v>476</v>
      </c>
      <c r="E91" t="s">
        <v>477</v>
      </c>
      <c r="F91">
        <v>34</v>
      </c>
      <c r="G91">
        <v>3126.69</v>
      </c>
      <c r="H91">
        <v>0</v>
      </c>
      <c r="J91">
        <v>0</v>
      </c>
      <c r="K91" t="s">
        <v>376</v>
      </c>
      <c r="M91" t="s">
        <v>376</v>
      </c>
      <c r="P91" t="s">
        <v>478</v>
      </c>
      <c r="Q91" t="s">
        <v>377</v>
      </c>
    </row>
    <row r="93" spans="1:17">
      <c r="A93" t="s">
        <v>474</v>
      </c>
      <c r="B93" t="s">
        <v>475</v>
      </c>
      <c r="C93" t="s">
        <v>373</v>
      </c>
      <c r="D93" t="s">
        <v>479</v>
      </c>
      <c r="E93" t="s">
        <v>376</v>
      </c>
      <c r="F93">
        <v>0</v>
      </c>
      <c r="G93">
        <v>0</v>
      </c>
      <c r="H93">
        <v>0</v>
      </c>
      <c r="J93">
        <v>0</v>
      </c>
      <c r="K93" t="s">
        <v>480</v>
      </c>
      <c r="M93" t="s">
        <v>376</v>
      </c>
      <c r="P93" t="s">
        <v>481</v>
      </c>
      <c r="Q93" t="s">
        <v>377</v>
      </c>
    </row>
    <row r="95" spans="1:17">
      <c r="A95" t="s">
        <v>474</v>
      </c>
      <c r="B95" t="s">
        <v>475</v>
      </c>
      <c r="C95" t="s">
        <v>373</v>
      </c>
      <c r="D95" t="s">
        <v>482</v>
      </c>
      <c r="E95" t="s">
        <v>483</v>
      </c>
      <c r="F95">
        <v>14</v>
      </c>
      <c r="G95">
        <v>1149.4000000000001</v>
      </c>
      <c r="H95">
        <v>0</v>
      </c>
      <c r="J95">
        <v>0</v>
      </c>
      <c r="K95" t="s">
        <v>376</v>
      </c>
      <c r="M95" t="s">
        <v>376</v>
      </c>
      <c r="P95" t="s">
        <v>484</v>
      </c>
      <c r="Q95" t="s">
        <v>377</v>
      </c>
    </row>
    <row r="97" spans="1:17">
      <c r="A97" t="s">
        <v>474</v>
      </c>
      <c r="B97" t="s">
        <v>475</v>
      </c>
      <c r="C97" t="s">
        <v>373</v>
      </c>
      <c r="D97" t="s">
        <v>485</v>
      </c>
      <c r="E97" t="s">
        <v>486</v>
      </c>
      <c r="F97">
        <v>19</v>
      </c>
      <c r="G97">
        <v>2075.1</v>
      </c>
      <c r="H97">
        <v>0</v>
      </c>
      <c r="J97">
        <v>0</v>
      </c>
      <c r="K97" t="s">
        <v>376</v>
      </c>
      <c r="M97" t="s">
        <v>376</v>
      </c>
      <c r="P97" t="s">
        <v>487</v>
      </c>
      <c r="Q97" t="s">
        <v>377</v>
      </c>
    </row>
    <row r="99" spans="1:17">
      <c r="A99" t="s">
        <v>474</v>
      </c>
      <c r="B99" t="s">
        <v>475</v>
      </c>
      <c r="C99" t="s">
        <v>373</v>
      </c>
      <c r="D99" t="s">
        <v>488</v>
      </c>
      <c r="E99" t="s">
        <v>489</v>
      </c>
      <c r="F99">
        <v>10</v>
      </c>
      <c r="G99">
        <v>1383.4</v>
      </c>
      <c r="H99">
        <v>0</v>
      </c>
      <c r="J99">
        <v>0</v>
      </c>
      <c r="K99" t="s">
        <v>376</v>
      </c>
      <c r="M99" t="s">
        <v>376</v>
      </c>
      <c r="P99" t="s">
        <v>490</v>
      </c>
      <c r="Q99" t="s">
        <v>377</v>
      </c>
    </row>
    <row r="101" spans="1:17">
      <c r="A101" t="s">
        <v>385</v>
      </c>
      <c r="B101" t="s">
        <v>386</v>
      </c>
      <c r="C101" t="s">
        <v>387</v>
      </c>
      <c r="D101" t="s">
        <v>388</v>
      </c>
      <c r="E101" t="s">
        <v>389</v>
      </c>
      <c r="F101" t="s">
        <v>385</v>
      </c>
      <c r="G101" t="s">
        <v>390</v>
      </c>
      <c r="H101" t="s">
        <v>391</v>
      </c>
      <c r="I101" t="s">
        <v>392</v>
      </c>
      <c r="J101" t="s">
        <v>393</v>
      </c>
      <c r="K101" t="s">
        <v>394</v>
      </c>
      <c r="L101" t="s">
        <v>392</v>
      </c>
      <c r="M101" t="s">
        <v>386</v>
      </c>
      <c r="N101" t="s">
        <v>395</v>
      </c>
      <c r="O101" t="s">
        <v>395</v>
      </c>
      <c r="P101" t="s">
        <v>394</v>
      </c>
      <c r="Q101" t="s">
        <v>396</v>
      </c>
    </row>
    <row r="102" spans="1:17">
      <c r="A102" t="s">
        <v>474</v>
      </c>
      <c r="B102" t="s">
        <v>475</v>
      </c>
      <c r="E102" t="s">
        <v>491</v>
      </c>
      <c r="F102">
        <v>77</v>
      </c>
      <c r="G102">
        <v>7734.59</v>
      </c>
      <c r="H102">
        <v>0</v>
      </c>
      <c r="J102">
        <v>0</v>
      </c>
      <c r="K102" t="s">
        <v>480</v>
      </c>
      <c r="M102" t="s">
        <v>376</v>
      </c>
      <c r="P102" t="s">
        <v>492</v>
      </c>
    </row>
    <row r="104" spans="1:17">
      <c r="A104" t="s">
        <v>385</v>
      </c>
      <c r="B104" t="s">
        <v>386</v>
      </c>
      <c r="C104" t="s">
        <v>387</v>
      </c>
      <c r="D104" t="s">
        <v>388</v>
      </c>
      <c r="E104" t="s">
        <v>389</v>
      </c>
      <c r="F104" t="s">
        <v>385</v>
      </c>
      <c r="G104" t="s">
        <v>390</v>
      </c>
      <c r="H104" t="s">
        <v>391</v>
      </c>
      <c r="I104" t="s">
        <v>392</v>
      </c>
      <c r="J104" t="s">
        <v>393</v>
      </c>
      <c r="K104" t="s">
        <v>394</v>
      </c>
      <c r="L104" t="s">
        <v>392</v>
      </c>
      <c r="M104" t="s">
        <v>386</v>
      </c>
      <c r="N104" t="s">
        <v>395</v>
      </c>
      <c r="O104" t="s">
        <v>395</v>
      </c>
      <c r="P104" t="s">
        <v>394</v>
      </c>
      <c r="Q104" t="s">
        <v>396</v>
      </c>
    </row>
    <row r="105" spans="1:17">
      <c r="A105" t="s">
        <v>493</v>
      </c>
      <c r="B105" t="s">
        <v>494</v>
      </c>
      <c r="C105" t="s">
        <v>373</v>
      </c>
      <c r="D105" t="s">
        <v>495</v>
      </c>
      <c r="E105" t="s">
        <v>496</v>
      </c>
      <c r="F105">
        <v>6</v>
      </c>
      <c r="G105">
        <v>624.48</v>
      </c>
      <c r="H105">
        <v>0</v>
      </c>
      <c r="J105">
        <v>0</v>
      </c>
      <c r="K105" t="s">
        <v>376</v>
      </c>
      <c r="M105" t="s">
        <v>376</v>
      </c>
      <c r="P105" t="s">
        <v>497</v>
      </c>
      <c r="Q105" t="s">
        <v>377</v>
      </c>
    </row>
    <row r="107" spans="1:17">
      <c r="A107" t="s">
        <v>493</v>
      </c>
      <c r="B107" t="s">
        <v>494</v>
      </c>
      <c r="C107" t="s">
        <v>373</v>
      </c>
      <c r="D107" t="s">
        <v>498</v>
      </c>
      <c r="E107" t="s">
        <v>436</v>
      </c>
      <c r="F107">
        <v>6</v>
      </c>
      <c r="G107">
        <v>595.55999999999995</v>
      </c>
      <c r="H107">
        <v>0</v>
      </c>
      <c r="J107">
        <v>0</v>
      </c>
      <c r="K107" t="s">
        <v>376</v>
      </c>
      <c r="M107" t="s">
        <v>376</v>
      </c>
      <c r="P107" t="s">
        <v>499</v>
      </c>
      <c r="Q107">
        <v>0</v>
      </c>
    </row>
    <row r="109" spans="1:17">
      <c r="A109" t="s">
        <v>493</v>
      </c>
      <c r="B109" t="s">
        <v>494</v>
      </c>
      <c r="C109" t="s">
        <v>373</v>
      </c>
      <c r="D109" t="s">
        <v>500</v>
      </c>
      <c r="E109" t="s">
        <v>376</v>
      </c>
      <c r="F109">
        <v>0</v>
      </c>
      <c r="G109">
        <v>0</v>
      </c>
      <c r="H109">
        <v>0</v>
      </c>
      <c r="J109">
        <v>0</v>
      </c>
      <c r="K109" t="s">
        <v>501</v>
      </c>
      <c r="M109" t="s">
        <v>502</v>
      </c>
      <c r="P109" t="s">
        <v>503</v>
      </c>
      <c r="Q109" t="s">
        <v>377</v>
      </c>
    </row>
    <row r="111" spans="1:17">
      <c r="A111" t="s">
        <v>493</v>
      </c>
      <c r="B111" t="s">
        <v>494</v>
      </c>
      <c r="C111" t="s">
        <v>373</v>
      </c>
      <c r="D111" t="s">
        <v>504</v>
      </c>
      <c r="E111" t="s">
        <v>505</v>
      </c>
      <c r="F111">
        <v>6</v>
      </c>
      <c r="G111">
        <v>988.8</v>
      </c>
      <c r="H111">
        <v>0</v>
      </c>
      <c r="J111">
        <v>0</v>
      </c>
      <c r="K111" t="s">
        <v>376</v>
      </c>
      <c r="M111" t="s">
        <v>506</v>
      </c>
      <c r="P111" t="s">
        <v>507</v>
      </c>
      <c r="Q111" t="s">
        <v>377</v>
      </c>
    </row>
    <row r="113" spans="1:17">
      <c r="A113" t="s">
        <v>493</v>
      </c>
      <c r="B113" t="s">
        <v>494</v>
      </c>
      <c r="C113" t="s">
        <v>373</v>
      </c>
      <c r="D113" t="s">
        <v>508</v>
      </c>
      <c r="E113" t="s">
        <v>509</v>
      </c>
      <c r="F113">
        <v>0</v>
      </c>
      <c r="G113">
        <v>0</v>
      </c>
      <c r="H113">
        <v>0</v>
      </c>
      <c r="J113">
        <v>0</v>
      </c>
      <c r="K113" t="s">
        <v>376</v>
      </c>
      <c r="M113" t="s">
        <v>510</v>
      </c>
      <c r="P113" t="s">
        <v>511</v>
      </c>
      <c r="Q113" t="s">
        <v>377</v>
      </c>
    </row>
    <row r="115" spans="1:17">
      <c r="A115" t="s">
        <v>493</v>
      </c>
      <c r="B115" t="s">
        <v>494</v>
      </c>
      <c r="C115" t="s">
        <v>373</v>
      </c>
      <c r="D115" t="s">
        <v>512</v>
      </c>
      <c r="E115" t="s">
        <v>513</v>
      </c>
      <c r="F115">
        <v>0</v>
      </c>
      <c r="G115">
        <v>0</v>
      </c>
      <c r="H115">
        <v>0</v>
      </c>
      <c r="J115">
        <v>0</v>
      </c>
      <c r="K115" t="s">
        <v>514</v>
      </c>
      <c r="M115" t="s">
        <v>376</v>
      </c>
      <c r="P115" t="s">
        <v>515</v>
      </c>
      <c r="Q115" t="s">
        <v>377</v>
      </c>
    </row>
    <row r="117" spans="1:17">
      <c r="A117" t="s">
        <v>493</v>
      </c>
      <c r="B117" t="s">
        <v>494</v>
      </c>
      <c r="C117" t="s">
        <v>373</v>
      </c>
      <c r="D117" t="s">
        <v>516</v>
      </c>
      <c r="E117" t="s">
        <v>419</v>
      </c>
      <c r="F117">
        <v>6</v>
      </c>
      <c r="G117">
        <v>624.48</v>
      </c>
      <c r="H117">
        <v>0</v>
      </c>
      <c r="J117">
        <v>0</v>
      </c>
      <c r="K117" t="s">
        <v>376</v>
      </c>
      <c r="M117" t="s">
        <v>376</v>
      </c>
      <c r="P117" t="s">
        <v>517</v>
      </c>
      <c r="Q117" t="s">
        <v>377</v>
      </c>
    </row>
    <row r="119" spans="1:17">
      <c r="A119" t="s">
        <v>493</v>
      </c>
      <c r="B119" t="s">
        <v>494</v>
      </c>
      <c r="C119" t="s">
        <v>373</v>
      </c>
      <c r="D119" t="s">
        <v>518</v>
      </c>
      <c r="E119" t="s">
        <v>519</v>
      </c>
      <c r="F119">
        <v>0</v>
      </c>
      <c r="G119">
        <v>0</v>
      </c>
      <c r="H119">
        <v>0</v>
      </c>
      <c r="J119">
        <v>0</v>
      </c>
      <c r="K119" t="s">
        <v>520</v>
      </c>
      <c r="M119" t="s">
        <v>521</v>
      </c>
      <c r="P119" t="s">
        <v>522</v>
      </c>
      <c r="Q119" t="s">
        <v>377</v>
      </c>
    </row>
    <row r="121" spans="1:17">
      <c r="A121" t="s">
        <v>493</v>
      </c>
      <c r="B121" t="s">
        <v>494</v>
      </c>
      <c r="C121" t="s">
        <v>373</v>
      </c>
      <c r="D121" t="s">
        <v>523</v>
      </c>
      <c r="E121" t="s">
        <v>524</v>
      </c>
      <c r="F121">
        <v>17</v>
      </c>
      <c r="G121">
        <v>1687.42</v>
      </c>
      <c r="H121">
        <v>0</v>
      </c>
      <c r="J121">
        <v>0</v>
      </c>
      <c r="K121" t="s">
        <v>376</v>
      </c>
      <c r="M121" t="s">
        <v>376</v>
      </c>
      <c r="P121" t="s">
        <v>525</v>
      </c>
      <c r="Q121" t="s">
        <v>377</v>
      </c>
    </row>
    <row r="123" spans="1:17">
      <c r="A123" t="s">
        <v>493</v>
      </c>
      <c r="B123" t="s">
        <v>494</v>
      </c>
      <c r="C123" t="s">
        <v>373</v>
      </c>
      <c r="D123" t="s">
        <v>526</v>
      </c>
      <c r="E123" t="s">
        <v>527</v>
      </c>
      <c r="F123">
        <v>6</v>
      </c>
      <c r="G123">
        <v>595.55999999999995</v>
      </c>
      <c r="H123">
        <v>0</v>
      </c>
      <c r="J123">
        <v>0</v>
      </c>
      <c r="K123" t="s">
        <v>376</v>
      </c>
      <c r="M123" t="s">
        <v>376</v>
      </c>
      <c r="P123" t="s">
        <v>528</v>
      </c>
      <c r="Q123" t="s">
        <v>377</v>
      </c>
    </row>
    <row r="125" spans="1:17">
      <c r="A125" t="s">
        <v>493</v>
      </c>
      <c r="B125" t="s">
        <v>494</v>
      </c>
      <c r="C125" t="s">
        <v>373</v>
      </c>
      <c r="D125" t="s">
        <v>529</v>
      </c>
      <c r="E125" t="s">
        <v>530</v>
      </c>
      <c r="F125">
        <v>0</v>
      </c>
      <c r="G125">
        <v>0</v>
      </c>
      <c r="H125">
        <v>0</v>
      </c>
      <c r="J125">
        <v>0</v>
      </c>
      <c r="K125" t="s">
        <v>531</v>
      </c>
      <c r="M125" t="s">
        <v>376</v>
      </c>
      <c r="P125" t="s">
        <v>532</v>
      </c>
      <c r="Q125" t="s">
        <v>377</v>
      </c>
    </row>
    <row r="127" spans="1:17">
      <c r="A127" t="s">
        <v>493</v>
      </c>
      <c r="B127" t="s">
        <v>494</v>
      </c>
      <c r="C127" t="s">
        <v>373</v>
      </c>
      <c r="D127" t="s">
        <v>533</v>
      </c>
      <c r="E127" t="s">
        <v>376</v>
      </c>
      <c r="F127">
        <v>11</v>
      </c>
      <c r="G127">
        <v>1417.24</v>
      </c>
      <c r="H127">
        <v>0</v>
      </c>
      <c r="J127">
        <v>0</v>
      </c>
      <c r="K127" t="s">
        <v>534</v>
      </c>
      <c r="M127" t="s">
        <v>376</v>
      </c>
      <c r="P127" t="s">
        <v>535</v>
      </c>
      <c r="Q127" t="s">
        <v>377</v>
      </c>
    </row>
    <row r="129" spans="1:17">
      <c r="A129" t="s">
        <v>493</v>
      </c>
      <c r="B129" t="s">
        <v>494</v>
      </c>
      <c r="C129" t="s">
        <v>373</v>
      </c>
      <c r="D129" t="s">
        <v>536</v>
      </c>
      <c r="E129" t="s">
        <v>376</v>
      </c>
      <c r="F129">
        <v>0</v>
      </c>
      <c r="G129">
        <v>0</v>
      </c>
      <c r="H129">
        <v>0</v>
      </c>
      <c r="J129">
        <v>0</v>
      </c>
      <c r="K129" t="s">
        <v>537</v>
      </c>
      <c r="M129" t="s">
        <v>376</v>
      </c>
      <c r="P129" t="s">
        <v>537</v>
      </c>
      <c r="Q129" t="s">
        <v>377</v>
      </c>
    </row>
    <row r="131" spans="1:17">
      <c r="A131" t="s">
        <v>493</v>
      </c>
      <c r="B131" t="s">
        <v>494</v>
      </c>
      <c r="C131" t="s">
        <v>373</v>
      </c>
      <c r="D131" t="s">
        <v>538</v>
      </c>
      <c r="E131" t="s">
        <v>539</v>
      </c>
      <c r="F131">
        <v>6</v>
      </c>
      <c r="G131">
        <v>581.52</v>
      </c>
      <c r="H131">
        <v>0</v>
      </c>
      <c r="J131">
        <v>0</v>
      </c>
      <c r="K131" t="s">
        <v>376</v>
      </c>
      <c r="M131" t="s">
        <v>376</v>
      </c>
      <c r="P131" t="s">
        <v>540</v>
      </c>
      <c r="Q131" t="s">
        <v>377</v>
      </c>
    </row>
    <row r="134" spans="1:17">
      <c r="A134" t="s">
        <v>332</v>
      </c>
      <c r="B134" t="s">
        <v>333</v>
      </c>
      <c r="D134" t="s">
        <v>334</v>
      </c>
      <c r="E134" t="s">
        <v>335</v>
      </c>
      <c r="G134" t="s">
        <v>336</v>
      </c>
      <c r="H134" t="s">
        <v>337</v>
      </c>
      <c r="I134" t="s">
        <v>338</v>
      </c>
      <c r="J134" s="13">
        <v>43154</v>
      </c>
      <c r="K134" t="s">
        <v>541</v>
      </c>
    </row>
    <row r="135" spans="1:17">
      <c r="G135" t="s">
        <v>340</v>
      </c>
      <c r="H135" t="s">
        <v>341</v>
      </c>
      <c r="K135" t="s">
        <v>342</v>
      </c>
      <c r="L135" t="s">
        <v>343</v>
      </c>
      <c r="P135" t="s">
        <v>344</v>
      </c>
    </row>
    <row r="136" spans="1:17">
      <c r="E136" t="s">
        <v>345</v>
      </c>
      <c r="F136" t="s">
        <v>346</v>
      </c>
      <c r="G136" t="s">
        <v>347</v>
      </c>
      <c r="H136" t="s">
        <v>348</v>
      </c>
      <c r="I136" t="s">
        <v>349</v>
      </c>
      <c r="J136" t="s">
        <v>350</v>
      </c>
      <c r="K136" t="s">
        <v>351</v>
      </c>
      <c r="L136" t="s">
        <v>349</v>
      </c>
      <c r="M136" t="s">
        <v>351</v>
      </c>
      <c r="N136" t="s">
        <v>352</v>
      </c>
      <c r="O136" t="s">
        <v>353</v>
      </c>
      <c r="P136" t="s">
        <v>354</v>
      </c>
    </row>
    <row r="137" spans="1:17">
      <c r="E137" t="s">
        <v>355</v>
      </c>
      <c r="F137" t="s">
        <v>356</v>
      </c>
      <c r="G137" t="s">
        <v>357</v>
      </c>
      <c r="H137" t="s">
        <v>358</v>
      </c>
      <c r="J137" t="s">
        <v>359</v>
      </c>
      <c r="K137" t="s">
        <v>360</v>
      </c>
      <c r="M137" t="s">
        <v>361</v>
      </c>
      <c r="N137" t="s">
        <v>362</v>
      </c>
      <c r="O137" t="s">
        <v>362</v>
      </c>
      <c r="P137" t="s">
        <v>363</v>
      </c>
      <c r="Q137" t="s">
        <v>364</v>
      </c>
    </row>
    <row r="138" spans="1:17">
      <c r="A138" t="s">
        <v>365</v>
      </c>
      <c r="C138" t="s">
        <v>366</v>
      </c>
      <c r="D138" t="s">
        <v>367</v>
      </c>
      <c r="E138" t="s">
        <v>368</v>
      </c>
      <c r="F138" t="s">
        <v>369</v>
      </c>
      <c r="G138" t="s">
        <v>370</v>
      </c>
      <c r="H138" t="s">
        <v>368</v>
      </c>
      <c r="J138" t="s">
        <v>368</v>
      </c>
      <c r="K138" t="s">
        <v>368</v>
      </c>
      <c r="M138" t="s">
        <v>368</v>
      </c>
    </row>
    <row r="140" spans="1:17">
      <c r="A140" t="s">
        <v>493</v>
      </c>
      <c r="B140" t="s">
        <v>494</v>
      </c>
      <c r="C140" t="s">
        <v>373</v>
      </c>
      <c r="D140" t="s">
        <v>542</v>
      </c>
      <c r="E140" t="s">
        <v>543</v>
      </c>
      <c r="F140">
        <v>15.5</v>
      </c>
      <c r="G140">
        <v>1272.55</v>
      </c>
      <c r="H140">
        <v>0</v>
      </c>
      <c r="J140">
        <v>0</v>
      </c>
      <c r="K140" t="s">
        <v>376</v>
      </c>
      <c r="M140" t="s">
        <v>376</v>
      </c>
      <c r="P140" t="s">
        <v>544</v>
      </c>
      <c r="Q140" t="s">
        <v>377</v>
      </c>
    </row>
    <row r="142" spans="1:17">
      <c r="A142" t="s">
        <v>493</v>
      </c>
      <c r="B142" t="s">
        <v>494</v>
      </c>
      <c r="C142" t="s">
        <v>373</v>
      </c>
      <c r="D142" t="s">
        <v>545</v>
      </c>
      <c r="E142" t="s">
        <v>546</v>
      </c>
      <c r="F142">
        <v>6</v>
      </c>
      <c r="G142">
        <v>492.6</v>
      </c>
      <c r="H142">
        <v>0</v>
      </c>
      <c r="J142">
        <v>0</v>
      </c>
      <c r="K142" t="s">
        <v>376</v>
      </c>
      <c r="M142" t="s">
        <v>376</v>
      </c>
      <c r="P142" t="s">
        <v>547</v>
      </c>
    </row>
    <row r="144" spans="1:17">
      <c r="A144" t="s">
        <v>493</v>
      </c>
      <c r="B144" t="s">
        <v>494</v>
      </c>
      <c r="C144" t="s">
        <v>373</v>
      </c>
      <c r="D144" t="s">
        <v>548</v>
      </c>
      <c r="E144" t="s">
        <v>549</v>
      </c>
      <c r="F144">
        <v>6</v>
      </c>
      <c r="G144">
        <v>492.6</v>
      </c>
      <c r="H144">
        <v>0</v>
      </c>
      <c r="J144">
        <v>0</v>
      </c>
      <c r="K144" t="s">
        <v>376</v>
      </c>
      <c r="M144" t="s">
        <v>376</v>
      </c>
      <c r="P144" t="s">
        <v>550</v>
      </c>
    </row>
    <row r="146" spans="1:17">
      <c r="A146" t="s">
        <v>385</v>
      </c>
      <c r="B146" t="s">
        <v>386</v>
      </c>
      <c r="C146" t="s">
        <v>387</v>
      </c>
      <c r="D146" t="s">
        <v>388</v>
      </c>
      <c r="E146" t="s">
        <v>389</v>
      </c>
      <c r="F146" t="s">
        <v>385</v>
      </c>
      <c r="G146" t="s">
        <v>390</v>
      </c>
      <c r="H146" t="s">
        <v>391</v>
      </c>
      <c r="I146" t="s">
        <v>392</v>
      </c>
      <c r="J146" t="s">
        <v>393</v>
      </c>
      <c r="K146" t="s">
        <v>394</v>
      </c>
      <c r="L146" t="s">
        <v>392</v>
      </c>
      <c r="M146" t="s">
        <v>386</v>
      </c>
      <c r="N146" t="s">
        <v>395</v>
      </c>
      <c r="O146" t="s">
        <v>395</v>
      </c>
      <c r="P146" t="s">
        <v>394</v>
      </c>
      <c r="Q146" t="s">
        <v>396</v>
      </c>
    </row>
    <row r="147" spans="1:17">
      <c r="A147" t="s">
        <v>493</v>
      </c>
      <c r="B147" t="s">
        <v>494</v>
      </c>
      <c r="E147" t="s">
        <v>551</v>
      </c>
      <c r="F147">
        <v>91.5</v>
      </c>
      <c r="G147">
        <v>9372.81</v>
      </c>
      <c r="H147">
        <v>0</v>
      </c>
      <c r="J147">
        <v>0</v>
      </c>
      <c r="K147" t="s">
        <v>552</v>
      </c>
      <c r="M147" t="s">
        <v>553</v>
      </c>
      <c r="P147" t="s">
        <v>554</v>
      </c>
    </row>
    <row r="149" spans="1:17">
      <c r="A149" t="s">
        <v>385</v>
      </c>
      <c r="B149" t="s">
        <v>386</v>
      </c>
      <c r="C149" t="s">
        <v>387</v>
      </c>
      <c r="D149" t="s">
        <v>388</v>
      </c>
      <c r="E149" t="s">
        <v>389</v>
      </c>
      <c r="F149" t="s">
        <v>385</v>
      </c>
      <c r="G149" t="s">
        <v>390</v>
      </c>
      <c r="H149" t="s">
        <v>391</v>
      </c>
      <c r="I149" t="s">
        <v>392</v>
      </c>
      <c r="J149" t="s">
        <v>393</v>
      </c>
      <c r="K149" t="s">
        <v>394</v>
      </c>
      <c r="L149" t="s">
        <v>392</v>
      </c>
      <c r="M149" t="s">
        <v>386</v>
      </c>
      <c r="N149" t="s">
        <v>395</v>
      </c>
      <c r="O149" t="s">
        <v>395</v>
      </c>
      <c r="P149" t="s">
        <v>394</v>
      </c>
      <c r="Q149" t="s">
        <v>396</v>
      </c>
    </row>
    <row r="150" spans="1:17">
      <c r="A150" t="s">
        <v>474</v>
      </c>
      <c r="B150" t="s">
        <v>555</v>
      </c>
      <c r="C150" t="s">
        <v>373</v>
      </c>
      <c r="D150" t="s">
        <v>556</v>
      </c>
      <c r="E150" t="s">
        <v>376</v>
      </c>
      <c r="F150">
        <v>0</v>
      </c>
      <c r="G150">
        <v>0</v>
      </c>
      <c r="H150">
        <v>0</v>
      </c>
      <c r="J150">
        <v>0</v>
      </c>
      <c r="K150" t="s">
        <v>557</v>
      </c>
      <c r="M150" t="s">
        <v>376</v>
      </c>
      <c r="P150" t="s">
        <v>557</v>
      </c>
      <c r="Q150" t="s">
        <v>377</v>
      </c>
    </row>
    <row r="152" spans="1:17">
      <c r="A152" t="s">
        <v>474</v>
      </c>
      <c r="B152" t="s">
        <v>555</v>
      </c>
      <c r="C152" t="s">
        <v>373</v>
      </c>
      <c r="D152" t="s">
        <v>558</v>
      </c>
      <c r="E152" t="s">
        <v>376</v>
      </c>
      <c r="F152">
        <v>0</v>
      </c>
      <c r="G152">
        <v>0</v>
      </c>
      <c r="H152">
        <v>0</v>
      </c>
      <c r="J152">
        <v>0</v>
      </c>
      <c r="K152" t="s">
        <v>559</v>
      </c>
      <c r="M152" t="s">
        <v>560</v>
      </c>
      <c r="P152" t="s">
        <v>561</v>
      </c>
      <c r="Q152" t="s">
        <v>377</v>
      </c>
    </row>
    <row r="154" spans="1:17">
      <c r="A154" t="s">
        <v>474</v>
      </c>
      <c r="B154" t="s">
        <v>555</v>
      </c>
      <c r="C154" t="s">
        <v>373</v>
      </c>
      <c r="D154" t="s">
        <v>562</v>
      </c>
      <c r="E154" t="s">
        <v>563</v>
      </c>
      <c r="F154">
        <v>4</v>
      </c>
      <c r="G154">
        <v>397.04</v>
      </c>
      <c r="H154">
        <v>0</v>
      </c>
      <c r="J154">
        <v>0</v>
      </c>
      <c r="K154" t="s">
        <v>376</v>
      </c>
      <c r="M154" t="s">
        <v>376</v>
      </c>
      <c r="P154" t="s">
        <v>564</v>
      </c>
      <c r="Q154" t="s">
        <v>377</v>
      </c>
    </row>
    <row r="156" spans="1:17">
      <c r="A156" t="s">
        <v>474</v>
      </c>
      <c r="B156" t="s">
        <v>555</v>
      </c>
      <c r="C156" t="s">
        <v>373</v>
      </c>
      <c r="D156" t="s">
        <v>565</v>
      </c>
      <c r="E156" t="s">
        <v>566</v>
      </c>
      <c r="F156">
        <v>43</v>
      </c>
      <c r="G156">
        <v>5936</v>
      </c>
      <c r="H156">
        <v>0</v>
      </c>
      <c r="J156">
        <v>0</v>
      </c>
      <c r="K156" t="s">
        <v>376</v>
      </c>
      <c r="M156" t="s">
        <v>376</v>
      </c>
      <c r="P156" t="s">
        <v>567</v>
      </c>
      <c r="Q156" t="s">
        <v>377</v>
      </c>
    </row>
    <row r="158" spans="1:17">
      <c r="A158" t="s">
        <v>474</v>
      </c>
      <c r="B158" t="s">
        <v>555</v>
      </c>
      <c r="C158" t="s">
        <v>373</v>
      </c>
      <c r="D158" t="s">
        <v>568</v>
      </c>
      <c r="E158" t="s">
        <v>569</v>
      </c>
      <c r="F158">
        <v>7.5</v>
      </c>
      <c r="G158">
        <v>333</v>
      </c>
      <c r="H158">
        <v>0</v>
      </c>
      <c r="J158">
        <v>0</v>
      </c>
      <c r="K158" t="s">
        <v>376</v>
      </c>
      <c r="M158" t="s">
        <v>376</v>
      </c>
      <c r="P158" t="s">
        <v>570</v>
      </c>
    </row>
    <row r="160" spans="1:17">
      <c r="A160" t="s">
        <v>385</v>
      </c>
      <c r="B160" t="s">
        <v>386</v>
      </c>
      <c r="C160" t="s">
        <v>387</v>
      </c>
      <c r="D160" t="s">
        <v>388</v>
      </c>
      <c r="E160" t="s">
        <v>389</v>
      </c>
      <c r="F160" t="s">
        <v>385</v>
      </c>
      <c r="G160" t="s">
        <v>390</v>
      </c>
      <c r="H160" t="s">
        <v>391</v>
      </c>
      <c r="I160" t="s">
        <v>392</v>
      </c>
      <c r="J160" t="s">
        <v>393</v>
      </c>
      <c r="K160" t="s">
        <v>394</v>
      </c>
      <c r="L160" t="s">
        <v>392</v>
      </c>
      <c r="M160" t="s">
        <v>386</v>
      </c>
      <c r="N160" t="s">
        <v>395</v>
      </c>
      <c r="O160" t="s">
        <v>395</v>
      </c>
      <c r="P160" t="s">
        <v>394</v>
      </c>
      <c r="Q160" t="s">
        <v>396</v>
      </c>
    </row>
    <row r="161" spans="1:17">
      <c r="A161" t="s">
        <v>474</v>
      </c>
      <c r="B161" t="s">
        <v>555</v>
      </c>
      <c r="E161" t="s">
        <v>571</v>
      </c>
      <c r="F161">
        <v>54.5</v>
      </c>
      <c r="G161">
        <v>6666.04</v>
      </c>
      <c r="H161">
        <v>0</v>
      </c>
      <c r="J161">
        <v>0</v>
      </c>
      <c r="K161" t="s">
        <v>572</v>
      </c>
      <c r="M161" t="s">
        <v>560</v>
      </c>
      <c r="P161" t="s">
        <v>573</v>
      </c>
    </row>
    <row r="163" spans="1:17">
      <c r="A163" t="s">
        <v>385</v>
      </c>
      <c r="B163" t="s">
        <v>386</v>
      </c>
      <c r="C163" t="s">
        <v>387</v>
      </c>
      <c r="D163" t="s">
        <v>388</v>
      </c>
      <c r="E163" t="s">
        <v>389</v>
      </c>
      <c r="F163" t="s">
        <v>385</v>
      </c>
      <c r="G163" t="s">
        <v>390</v>
      </c>
      <c r="H163" t="s">
        <v>391</v>
      </c>
      <c r="I163" t="s">
        <v>392</v>
      </c>
      <c r="J163" t="s">
        <v>393</v>
      </c>
      <c r="K163" t="s">
        <v>394</v>
      </c>
      <c r="L163" t="s">
        <v>392</v>
      </c>
      <c r="M163" t="s">
        <v>386</v>
      </c>
      <c r="N163" t="s">
        <v>395</v>
      </c>
      <c r="O163" t="s">
        <v>395</v>
      </c>
      <c r="P163" t="s">
        <v>394</v>
      </c>
      <c r="Q163" t="s">
        <v>396</v>
      </c>
    </row>
    <row r="164" spans="1:17">
      <c r="A164" t="s">
        <v>574</v>
      </c>
      <c r="B164" t="s">
        <v>575</v>
      </c>
      <c r="C164" t="s">
        <v>373</v>
      </c>
      <c r="D164" t="s">
        <v>576</v>
      </c>
      <c r="E164" t="s">
        <v>577</v>
      </c>
      <c r="F164">
        <v>7</v>
      </c>
      <c r="G164">
        <v>1670.76</v>
      </c>
      <c r="H164">
        <v>0</v>
      </c>
      <c r="J164">
        <v>0</v>
      </c>
      <c r="K164" t="s">
        <v>376</v>
      </c>
      <c r="M164" t="s">
        <v>376</v>
      </c>
      <c r="P164" t="s">
        <v>578</v>
      </c>
      <c r="Q164">
        <v>0</v>
      </c>
    </row>
    <row r="166" spans="1:17">
      <c r="A166" t="s">
        <v>574</v>
      </c>
      <c r="B166" t="s">
        <v>575</v>
      </c>
      <c r="C166" t="s">
        <v>373</v>
      </c>
      <c r="D166" t="s">
        <v>579</v>
      </c>
      <c r="E166" t="s">
        <v>436</v>
      </c>
      <c r="F166">
        <v>7</v>
      </c>
      <c r="G166">
        <v>694.82</v>
      </c>
      <c r="H166">
        <v>0</v>
      </c>
      <c r="J166">
        <v>0</v>
      </c>
      <c r="K166" t="s">
        <v>376</v>
      </c>
      <c r="M166" t="s">
        <v>376</v>
      </c>
      <c r="P166" t="s">
        <v>437</v>
      </c>
      <c r="Q166">
        <v>0</v>
      </c>
    </row>
    <row r="168" spans="1:17">
      <c r="A168" t="s">
        <v>385</v>
      </c>
      <c r="B168" t="s">
        <v>386</v>
      </c>
      <c r="C168" t="s">
        <v>387</v>
      </c>
      <c r="D168" t="s">
        <v>388</v>
      </c>
      <c r="E168" t="s">
        <v>389</v>
      </c>
      <c r="F168" t="s">
        <v>385</v>
      </c>
      <c r="G168" t="s">
        <v>390</v>
      </c>
      <c r="H168" t="s">
        <v>391</v>
      </c>
      <c r="I168" t="s">
        <v>392</v>
      </c>
      <c r="J168" t="s">
        <v>393</v>
      </c>
      <c r="K168" t="s">
        <v>394</v>
      </c>
      <c r="L168" t="s">
        <v>392</v>
      </c>
      <c r="M168" t="s">
        <v>386</v>
      </c>
      <c r="N168" t="s">
        <v>395</v>
      </c>
      <c r="O168" t="s">
        <v>395</v>
      </c>
      <c r="P168" t="s">
        <v>394</v>
      </c>
      <c r="Q168" t="s">
        <v>396</v>
      </c>
    </row>
    <row r="169" spans="1:17">
      <c r="A169" t="s">
        <v>574</v>
      </c>
      <c r="B169" t="s">
        <v>575</v>
      </c>
      <c r="E169" t="s">
        <v>580</v>
      </c>
      <c r="F169">
        <v>14</v>
      </c>
      <c r="G169">
        <v>2365.58</v>
      </c>
      <c r="H169">
        <v>0</v>
      </c>
      <c r="J169">
        <v>0</v>
      </c>
      <c r="K169" t="s">
        <v>376</v>
      </c>
      <c r="M169" t="s">
        <v>376</v>
      </c>
      <c r="P169" t="s">
        <v>581</v>
      </c>
    </row>
    <row r="171" spans="1:17">
      <c r="A171" t="s">
        <v>385</v>
      </c>
      <c r="B171" t="s">
        <v>386</v>
      </c>
      <c r="C171" t="s">
        <v>387</v>
      </c>
      <c r="D171" t="s">
        <v>388</v>
      </c>
      <c r="E171" t="s">
        <v>389</v>
      </c>
      <c r="F171" t="s">
        <v>385</v>
      </c>
      <c r="G171" t="s">
        <v>390</v>
      </c>
      <c r="H171" t="s">
        <v>391</v>
      </c>
      <c r="I171" t="s">
        <v>392</v>
      </c>
      <c r="J171" t="s">
        <v>393</v>
      </c>
      <c r="K171" t="s">
        <v>394</v>
      </c>
      <c r="L171" t="s">
        <v>392</v>
      </c>
      <c r="M171" t="s">
        <v>386</v>
      </c>
      <c r="N171" t="s">
        <v>395</v>
      </c>
      <c r="O171" t="s">
        <v>395</v>
      </c>
      <c r="P171" t="s">
        <v>394</v>
      </c>
      <c r="Q171" t="s">
        <v>396</v>
      </c>
    </row>
    <row r="172" spans="1:17">
      <c r="A172" t="s">
        <v>582</v>
      </c>
      <c r="B172" t="s">
        <v>583</v>
      </c>
      <c r="C172" t="s">
        <v>373</v>
      </c>
      <c r="D172" t="s">
        <v>584</v>
      </c>
      <c r="E172" t="s">
        <v>585</v>
      </c>
      <c r="F172">
        <v>5</v>
      </c>
      <c r="G172">
        <v>374.95</v>
      </c>
      <c r="H172">
        <v>0</v>
      </c>
      <c r="J172">
        <v>0</v>
      </c>
      <c r="K172" t="s">
        <v>376</v>
      </c>
      <c r="M172" t="s">
        <v>376</v>
      </c>
      <c r="P172" t="s">
        <v>586</v>
      </c>
    </row>
    <row r="174" spans="1:17">
      <c r="A174" t="s">
        <v>385</v>
      </c>
      <c r="B174" t="s">
        <v>386</v>
      </c>
      <c r="C174" t="s">
        <v>387</v>
      </c>
      <c r="D174" t="s">
        <v>388</v>
      </c>
      <c r="E174" t="s">
        <v>389</v>
      </c>
      <c r="F174" t="s">
        <v>385</v>
      </c>
      <c r="G174" t="s">
        <v>390</v>
      </c>
      <c r="H174" t="s">
        <v>391</v>
      </c>
      <c r="I174" t="s">
        <v>392</v>
      </c>
      <c r="J174" t="s">
        <v>393</v>
      </c>
      <c r="K174" t="s">
        <v>394</v>
      </c>
      <c r="L174" t="s">
        <v>392</v>
      </c>
      <c r="M174" t="s">
        <v>386</v>
      </c>
      <c r="N174" t="s">
        <v>395</v>
      </c>
      <c r="O174" t="s">
        <v>395</v>
      </c>
      <c r="P174" t="s">
        <v>394</v>
      </c>
      <c r="Q174" t="s">
        <v>396</v>
      </c>
    </row>
    <row r="175" spans="1:17">
      <c r="A175" t="s">
        <v>582</v>
      </c>
      <c r="B175" t="s">
        <v>583</v>
      </c>
      <c r="E175" t="s">
        <v>585</v>
      </c>
      <c r="F175">
        <v>5</v>
      </c>
      <c r="G175">
        <v>374.95</v>
      </c>
      <c r="H175">
        <v>0</v>
      </c>
      <c r="J175">
        <v>0</v>
      </c>
      <c r="K175" t="s">
        <v>376</v>
      </c>
      <c r="M175" t="s">
        <v>376</v>
      </c>
      <c r="P175" t="s">
        <v>586</v>
      </c>
    </row>
    <row r="177" spans="1:17">
      <c r="A177" t="s">
        <v>385</v>
      </c>
      <c r="B177" t="s">
        <v>386</v>
      </c>
      <c r="C177" t="s">
        <v>387</v>
      </c>
      <c r="D177" t="s">
        <v>388</v>
      </c>
      <c r="E177" t="s">
        <v>389</v>
      </c>
      <c r="F177" t="s">
        <v>385</v>
      </c>
      <c r="G177" t="s">
        <v>390</v>
      </c>
      <c r="H177" t="s">
        <v>391</v>
      </c>
      <c r="I177" t="s">
        <v>392</v>
      </c>
      <c r="J177" t="s">
        <v>393</v>
      </c>
      <c r="K177" t="s">
        <v>394</v>
      </c>
      <c r="L177" t="s">
        <v>392</v>
      </c>
      <c r="M177" t="s">
        <v>386</v>
      </c>
      <c r="N177" t="s">
        <v>395</v>
      </c>
      <c r="O177" t="s">
        <v>395</v>
      </c>
      <c r="P177" t="s">
        <v>394</v>
      </c>
      <c r="Q177" t="s">
        <v>396</v>
      </c>
    </row>
    <row r="178" spans="1:17">
      <c r="A178" t="s">
        <v>587</v>
      </c>
      <c r="B178" t="s">
        <v>588</v>
      </c>
      <c r="C178" t="s">
        <v>373</v>
      </c>
      <c r="D178" t="s">
        <v>589</v>
      </c>
      <c r="E178" t="s">
        <v>590</v>
      </c>
      <c r="F178">
        <v>15</v>
      </c>
      <c r="G178">
        <v>1453.8</v>
      </c>
      <c r="H178">
        <v>0</v>
      </c>
      <c r="J178">
        <v>0</v>
      </c>
      <c r="K178" t="s">
        <v>376</v>
      </c>
      <c r="M178" t="s">
        <v>376</v>
      </c>
      <c r="P178" t="s">
        <v>591</v>
      </c>
      <c r="Q178" t="s">
        <v>377</v>
      </c>
    </row>
    <row r="180" spans="1:17">
      <c r="A180" t="s">
        <v>587</v>
      </c>
      <c r="B180" t="s">
        <v>588</v>
      </c>
      <c r="C180" t="s">
        <v>373</v>
      </c>
      <c r="D180" t="s">
        <v>592</v>
      </c>
      <c r="E180" t="s">
        <v>593</v>
      </c>
      <c r="F180">
        <v>13.5</v>
      </c>
      <c r="G180">
        <v>2665.44</v>
      </c>
      <c r="H180">
        <v>0</v>
      </c>
      <c r="J180">
        <v>0</v>
      </c>
      <c r="K180" t="s">
        <v>376</v>
      </c>
      <c r="M180" t="s">
        <v>376</v>
      </c>
      <c r="P180" t="s">
        <v>594</v>
      </c>
      <c r="Q180" t="s">
        <v>377</v>
      </c>
    </row>
    <row r="182" spans="1:17">
      <c r="A182" t="s">
        <v>587</v>
      </c>
      <c r="B182" t="s">
        <v>588</v>
      </c>
      <c r="C182" t="s">
        <v>373</v>
      </c>
      <c r="D182" t="s">
        <v>595</v>
      </c>
      <c r="E182" t="s">
        <v>596</v>
      </c>
      <c r="F182">
        <v>11</v>
      </c>
      <c r="G182">
        <v>1417.24</v>
      </c>
      <c r="H182">
        <v>0</v>
      </c>
      <c r="J182">
        <v>0</v>
      </c>
      <c r="K182" t="s">
        <v>376</v>
      </c>
      <c r="M182" t="s">
        <v>510</v>
      </c>
      <c r="P182" t="s">
        <v>597</v>
      </c>
      <c r="Q182" t="s">
        <v>377</v>
      </c>
    </row>
    <row r="184" spans="1:17">
      <c r="A184" t="s">
        <v>587</v>
      </c>
      <c r="B184" t="s">
        <v>588</v>
      </c>
      <c r="C184" t="s">
        <v>373</v>
      </c>
      <c r="D184" t="s">
        <v>598</v>
      </c>
      <c r="E184" t="s">
        <v>599</v>
      </c>
      <c r="F184">
        <v>10</v>
      </c>
      <c r="G184">
        <v>992.6</v>
      </c>
      <c r="H184">
        <v>0</v>
      </c>
      <c r="J184">
        <v>0</v>
      </c>
      <c r="K184" t="s">
        <v>376</v>
      </c>
      <c r="M184" t="s">
        <v>376</v>
      </c>
      <c r="P184" t="s">
        <v>600</v>
      </c>
      <c r="Q184" t="s">
        <v>377</v>
      </c>
    </row>
    <row r="186" spans="1:17">
      <c r="A186" t="s">
        <v>587</v>
      </c>
      <c r="B186" t="s">
        <v>588</v>
      </c>
      <c r="C186" t="s">
        <v>601</v>
      </c>
      <c r="D186" t="s">
        <v>602</v>
      </c>
      <c r="E186" t="s">
        <v>376</v>
      </c>
      <c r="F186">
        <v>0</v>
      </c>
      <c r="G186">
        <v>0</v>
      </c>
      <c r="H186">
        <v>0</v>
      </c>
      <c r="J186">
        <v>0</v>
      </c>
      <c r="K186" t="s">
        <v>603</v>
      </c>
      <c r="M186" t="s">
        <v>604</v>
      </c>
      <c r="P186" t="s">
        <v>605</v>
      </c>
      <c r="Q186" t="s">
        <v>377</v>
      </c>
    </row>
    <row r="188" spans="1:17">
      <c r="A188" t="s">
        <v>587</v>
      </c>
      <c r="B188" t="s">
        <v>588</v>
      </c>
      <c r="C188" t="s">
        <v>373</v>
      </c>
      <c r="D188" t="s">
        <v>606</v>
      </c>
      <c r="E188" t="s">
        <v>376</v>
      </c>
      <c r="F188">
        <v>0</v>
      </c>
      <c r="G188">
        <v>0</v>
      </c>
      <c r="H188">
        <v>0</v>
      </c>
      <c r="J188">
        <v>0</v>
      </c>
      <c r="K188" t="s">
        <v>607</v>
      </c>
      <c r="M188" t="s">
        <v>376</v>
      </c>
      <c r="P188" t="s">
        <v>608</v>
      </c>
      <c r="Q188" t="s">
        <v>377</v>
      </c>
    </row>
    <row r="190" spans="1:17">
      <c r="A190" t="s">
        <v>587</v>
      </c>
      <c r="B190" t="s">
        <v>588</v>
      </c>
      <c r="C190" t="s">
        <v>373</v>
      </c>
      <c r="D190" t="s">
        <v>609</v>
      </c>
      <c r="E190" t="s">
        <v>610</v>
      </c>
      <c r="F190">
        <v>16</v>
      </c>
      <c r="G190">
        <v>0</v>
      </c>
      <c r="H190">
        <v>0</v>
      </c>
      <c r="J190">
        <v>0</v>
      </c>
      <c r="K190" t="s">
        <v>603</v>
      </c>
      <c r="M190" t="s">
        <v>376</v>
      </c>
      <c r="P190" t="s">
        <v>611</v>
      </c>
      <c r="Q190" t="s">
        <v>377</v>
      </c>
    </row>
    <row r="192" spans="1:17">
      <c r="A192" t="s">
        <v>587</v>
      </c>
      <c r="B192" t="s">
        <v>588</v>
      </c>
      <c r="C192" t="s">
        <v>601</v>
      </c>
      <c r="D192" t="s">
        <v>612</v>
      </c>
      <c r="E192" t="s">
        <v>613</v>
      </c>
      <c r="F192">
        <v>7</v>
      </c>
      <c r="G192">
        <v>901.88</v>
      </c>
      <c r="H192">
        <v>0</v>
      </c>
      <c r="J192">
        <v>0</v>
      </c>
      <c r="K192" t="s">
        <v>376</v>
      </c>
      <c r="M192" t="s">
        <v>376</v>
      </c>
      <c r="P192" t="s">
        <v>614</v>
      </c>
      <c r="Q192" t="s">
        <v>377</v>
      </c>
    </row>
    <row r="194" spans="1:17">
      <c r="A194" t="s">
        <v>587</v>
      </c>
      <c r="B194" t="s">
        <v>588</v>
      </c>
      <c r="C194" t="s">
        <v>373</v>
      </c>
      <c r="D194" t="s">
        <v>615</v>
      </c>
      <c r="E194" t="s">
        <v>616</v>
      </c>
      <c r="F194">
        <v>10</v>
      </c>
      <c r="G194">
        <v>924.4</v>
      </c>
      <c r="H194">
        <v>0</v>
      </c>
      <c r="J194">
        <v>0</v>
      </c>
      <c r="K194" t="s">
        <v>376</v>
      </c>
      <c r="M194" t="s">
        <v>376</v>
      </c>
      <c r="P194" t="s">
        <v>617</v>
      </c>
      <c r="Q194" t="s">
        <v>377</v>
      </c>
    </row>
    <row r="196" spans="1:17">
      <c r="A196" t="s">
        <v>587</v>
      </c>
      <c r="B196" t="s">
        <v>588</v>
      </c>
      <c r="C196" t="s">
        <v>373</v>
      </c>
      <c r="D196" t="s">
        <v>618</v>
      </c>
      <c r="E196" t="s">
        <v>619</v>
      </c>
      <c r="F196">
        <v>17</v>
      </c>
      <c r="G196">
        <v>831.96</v>
      </c>
      <c r="H196">
        <v>0</v>
      </c>
      <c r="J196">
        <v>0</v>
      </c>
      <c r="K196" t="s">
        <v>376</v>
      </c>
      <c r="M196" t="s">
        <v>376</v>
      </c>
      <c r="P196" t="s">
        <v>620</v>
      </c>
      <c r="Q196" t="s">
        <v>377</v>
      </c>
    </row>
    <row r="198" spans="1:17">
      <c r="A198" t="s">
        <v>587</v>
      </c>
      <c r="B198" t="s">
        <v>588</v>
      </c>
      <c r="C198" t="s">
        <v>373</v>
      </c>
      <c r="D198" t="s">
        <v>621</v>
      </c>
      <c r="E198" t="s">
        <v>622</v>
      </c>
      <c r="F198">
        <v>25</v>
      </c>
      <c r="G198">
        <v>374.95</v>
      </c>
      <c r="H198">
        <v>0</v>
      </c>
      <c r="J198">
        <v>0</v>
      </c>
      <c r="K198" t="s">
        <v>376</v>
      </c>
      <c r="M198" t="s">
        <v>376</v>
      </c>
      <c r="P198" t="s">
        <v>623</v>
      </c>
      <c r="Q198" t="s">
        <v>377</v>
      </c>
    </row>
    <row r="200" spans="1:17">
      <c r="A200" t="s">
        <v>332</v>
      </c>
      <c r="B200" t="s">
        <v>333</v>
      </c>
      <c r="D200" t="s">
        <v>334</v>
      </c>
      <c r="E200" t="s">
        <v>335</v>
      </c>
      <c r="G200" t="s">
        <v>336</v>
      </c>
      <c r="H200" t="s">
        <v>337</v>
      </c>
      <c r="I200" t="s">
        <v>338</v>
      </c>
      <c r="J200" s="13">
        <v>43154</v>
      </c>
      <c r="K200" t="s">
        <v>624</v>
      </c>
    </row>
    <row r="201" spans="1:17">
      <c r="G201" t="s">
        <v>340</v>
      </c>
      <c r="H201" t="s">
        <v>341</v>
      </c>
      <c r="K201" t="s">
        <v>342</v>
      </c>
      <c r="L201" t="s">
        <v>343</v>
      </c>
      <c r="P201" t="s">
        <v>344</v>
      </c>
    </row>
    <row r="202" spans="1:17">
      <c r="E202" t="s">
        <v>345</v>
      </c>
      <c r="F202" t="s">
        <v>346</v>
      </c>
      <c r="G202" t="s">
        <v>347</v>
      </c>
      <c r="H202" t="s">
        <v>348</v>
      </c>
      <c r="I202" t="s">
        <v>349</v>
      </c>
      <c r="J202" t="s">
        <v>350</v>
      </c>
      <c r="K202" t="s">
        <v>351</v>
      </c>
      <c r="L202" t="s">
        <v>349</v>
      </c>
      <c r="M202" t="s">
        <v>351</v>
      </c>
      <c r="N202" t="s">
        <v>352</v>
      </c>
      <c r="O202" t="s">
        <v>353</v>
      </c>
      <c r="P202" t="s">
        <v>354</v>
      </c>
    </row>
    <row r="203" spans="1:17">
      <c r="E203" t="s">
        <v>355</v>
      </c>
      <c r="F203" t="s">
        <v>356</v>
      </c>
      <c r="G203" t="s">
        <v>357</v>
      </c>
      <c r="H203" t="s">
        <v>358</v>
      </c>
      <c r="J203" t="s">
        <v>359</v>
      </c>
      <c r="K203" t="s">
        <v>360</v>
      </c>
      <c r="M203" t="s">
        <v>361</v>
      </c>
      <c r="N203" t="s">
        <v>362</v>
      </c>
      <c r="O203" t="s">
        <v>362</v>
      </c>
      <c r="P203" t="s">
        <v>363</v>
      </c>
      <c r="Q203" t="s">
        <v>364</v>
      </c>
    </row>
    <row r="204" spans="1:17">
      <c r="A204" t="s">
        <v>365</v>
      </c>
      <c r="C204" t="s">
        <v>366</v>
      </c>
      <c r="D204" t="s">
        <v>367</v>
      </c>
      <c r="E204" t="s">
        <v>368</v>
      </c>
      <c r="F204" t="s">
        <v>369</v>
      </c>
      <c r="G204" t="s">
        <v>370</v>
      </c>
      <c r="H204" t="s">
        <v>368</v>
      </c>
      <c r="J204" t="s">
        <v>368</v>
      </c>
      <c r="K204" t="s">
        <v>368</v>
      </c>
      <c r="M204" t="s">
        <v>368</v>
      </c>
    </row>
    <row r="207" spans="1:17">
      <c r="A207" t="s">
        <v>587</v>
      </c>
      <c r="B207" t="s">
        <v>588</v>
      </c>
      <c r="C207" t="s">
        <v>373</v>
      </c>
      <c r="D207" t="s">
        <v>625</v>
      </c>
      <c r="E207" t="s">
        <v>626</v>
      </c>
      <c r="F207">
        <v>0</v>
      </c>
      <c r="G207">
        <v>0</v>
      </c>
      <c r="H207">
        <v>0</v>
      </c>
      <c r="J207">
        <v>0</v>
      </c>
      <c r="K207" t="s">
        <v>376</v>
      </c>
      <c r="M207" t="s">
        <v>376</v>
      </c>
      <c r="P207" t="s">
        <v>626</v>
      </c>
      <c r="Q207" t="s">
        <v>377</v>
      </c>
    </row>
    <row r="209" spans="1:17">
      <c r="A209" t="s">
        <v>587</v>
      </c>
      <c r="B209" t="s">
        <v>588</v>
      </c>
      <c r="C209" t="s">
        <v>373</v>
      </c>
      <c r="D209" t="s">
        <v>627</v>
      </c>
      <c r="E209" t="s">
        <v>376</v>
      </c>
      <c r="F209">
        <v>0</v>
      </c>
      <c r="G209">
        <v>0</v>
      </c>
      <c r="H209">
        <v>0</v>
      </c>
      <c r="J209">
        <v>0</v>
      </c>
      <c r="K209" t="s">
        <v>628</v>
      </c>
      <c r="M209" t="s">
        <v>376</v>
      </c>
      <c r="P209" t="s">
        <v>629</v>
      </c>
      <c r="Q209" t="s">
        <v>377</v>
      </c>
    </row>
    <row r="211" spans="1:17">
      <c r="A211" t="s">
        <v>587</v>
      </c>
      <c r="B211" t="s">
        <v>588</v>
      </c>
      <c r="C211" t="s">
        <v>373</v>
      </c>
      <c r="D211" t="s">
        <v>630</v>
      </c>
      <c r="E211" t="s">
        <v>616</v>
      </c>
      <c r="F211">
        <v>0</v>
      </c>
      <c r="G211">
        <v>739.52</v>
      </c>
      <c r="H211">
        <v>0</v>
      </c>
      <c r="J211">
        <v>0</v>
      </c>
      <c r="K211" t="s">
        <v>376</v>
      </c>
      <c r="M211" t="s">
        <v>376</v>
      </c>
      <c r="P211" t="s">
        <v>631</v>
      </c>
      <c r="Q211" t="s">
        <v>377</v>
      </c>
    </row>
    <row r="213" spans="1:17">
      <c r="A213" t="s">
        <v>587</v>
      </c>
      <c r="B213" t="s">
        <v>588</v>
      </c>
      <c r="C213" t="s">
        <v>373</v>
      </c>
      <c r="D213" t="s">
        <v>632</v>
      </c>
      <c r="E213" t="s">
        <v>633</v>
      </c>
      <c r="F213">
        <v>0</v>
      </c>
      <c r="G213">
        <v>0</v>
      </c>
      <c r="H213">
        <v>0</v>
      </c>
      <c r="J213">
        <v>0</v>
      </c>
      <c r="K213" t="s">
        <v>634</v>
      </c>
      <c r="M213" t="s">
        <v>635</v>
      </c>
      <c r="P213" t="s">
        <v>636</v>
      </c>
      <c r="Q213" t="s">
        <v>377</v>
      </c>
    </row>
    <row r="215" spans="1:17">
      <c r="A215" t="s">
        <v>587</v>
      </c>
      <c r="B215" t="s">
        <v>588</v>
      </c>
      <c r="C215" t="s">
        <v>373</v>
      </c>
      <c r="D215" t="s">
        <v>637</v>
      </c>
      <c r="E215" t="s">
        <v>638</v>
      </c>
      <c r="F215">
        <v>7</v>
      </c>
      <c r="G215">
        <v>647.08000000000004</v>
      </c>
      <c r="H215">
        <v>0</v>
      </c>
      <c r="J215">
        <v>0</v>
      </c>
      <c r="K215" t="s">
        <v>376</v>
      </c>
      <c r="M215" t="s">
        <v>376</v>
      </c>
      <c r="P215" t="s">
        <v>639</v>
      </c>
      <c r="Q215" t="s">
        <v>377</v>
      </c>
    </row>
    <row r="217" spans="1:17">
      <c r="A217" t="s">
        <v>587</v>
      </c>
      <c r="B217" t="s">
        <v>588</v>
      </c>
      <c r="C217" t="s">
        <v>373</v>
      </c>
      <c r="D217" t="s">
        <v>640</v>
      </c>
      <c r="E217" t="s">
        <v>641</v>
      </c>
      <c r="F217">
        <v>6</v>
      </c>
      <c r="G217">
        <v>554.64</v>
      </c>
      <c r="H217">
        <v>0</v>
      </c>
      <c r="J217">
        <v>0</v>
      </c>
      <c r="K217" t="s">
        <v>376</v>
      </c>
      <c r="M217" t="s">
        <v>376</v>
      </c>
      <c r="P217" t="s">
        <v>642</v>
      </c>
      <c r="Q217" t="s">
        <v>377</v>
      </c>
    </row>
    <row r="219" spans="1:17">
      <c r="A219" t="s">
        <v>587</v>
      </c>
      <c r="B219" t="s">
        <v>588</v>
      </c>
      <c r="C219" t="s">
        <v>373</v>
      </c>
      <c r="D219" t="s">
        <v>643</v>
      </c>
      <c r="E219" t="s">
        <v>644</v>
      </c>
      <c r="F219">
        <v>15.5</v>
      </c>
      <c r="G219">
        <v>1432.82</v>
      </c>
      <c r="H219">
        <v>0</v>
      </c>
      <c r="J219">
        <v>0</v>
      </c>
      <c r="K219" t="s">
        <v>376</v>
      </c>
      <c r="M219" t="s">
        <v>376</v>
      </c>
      <c r="P219" t="s">
        <v>645</v>
      </c>
    </row>
    <row r="221" spans="1:17">
      <c r="A221" t="s">
        <v>587</v>
      </c>
      <c r="B221" t="s">
        <v>588</v>
      </c>
      <c r="C221" t="s">
        <v>373</v>
      </c>
      <c r="D221" t="s">
        <v>646</v>
      </c>
      <c r="E221" t="s">
        <v>647</v>
      </c>
      <c r="F221">
        <v>33</v>
      </c>
      <c r="G221">
        <v>1680</v>
      </c>
      <c r="H221">
        <v>0</v>
      </c>
      <c r="J221">
        <v>0</v>
      </c>
      <c r="K221" t="s">
        <v>376</v>
      </c>
      <c r="M221" t="s">
        <v>376</v>
      </c>
      <c r="P221" t="s">
        <v>648</v>
      </c>
      <c r="Q221" t="s">
        <v>377</v>
      </c>
    </row>
    <row r="223" spans="1:17">
      <c r="A223" t="s">
        <v>587</v>
      </c>
      <c r="B223" t="s">
        <v>588</v>
      </c>
      <c r="C223" t="s">
        <v>373</v>
      </c>
      <c r="D223" t="s">
        <v>649</v>
      </c>
      <c r="E223" t="s">
        <v>650</v>
      </c>
      <c r="F223">
        <v>0</v>
      </c>
      <c r="G223">
        <v>0</v>
      </c>
      <c r="H223">
        <v>0</v>
      </c>
      <c r="J223">
        <v>0</v>
      </c>
      <c r="K223" t="s">
        <v>651</v>
      </c>
      <c r="M223" t="s">
        <v>376</v>
      </c>
      <c r="P223" t="s">
        <v>652</v>
      </c>
      <c r="Q223" t="s">
        <v>377</v>
      </c>
    </row>
    <row r="225" spans="1:17">
      <c r="A225" t="s">
        <v>587</v>
      </c>
      <c r="B225" t="s">
        <v>588</v>
      </c>
      <c r="C225" t="s">
        <v>373</v>
      </c>
      <c r="D225" t="s">
        <v>653</v>
      </c>
      <c r="E225" t="s">
        <v>654</v>
      </c>
      <c r="F225">
        <v>0</v>
      </c>
      <c r="G225">
        <v>0</v>
      </c>
      <c r="H225">
        <v>0</v>
      </c>
      <c r="J225">
        <v>0</v>
      </c>
      <c r="K225" t="s">
        <v>655</v>
      </c>
      <c r="M225" t="s">
        <v>376</v>
      </c>
      <c r="P225" t="s">
        <v>656</v>
      </c>
      <c r="Q225" t="s">
        <v>377</v>
      </c>
    </row>
    <row r="227" spans="1:17">
      <c r="A227" t="s">
        <v>587</v>
      </c>
      <c r="B227" t="s">
        <v>588</v>
      </c>
      <c r="C227" t="s">
        <v>373</v>
      </c>
      <c r="D227" t="s">
        <v>657</v>
      </c>
      <c r="E227" t="s">
        <v>658</v>
      </c>
      <c r="F227">
        <v>0</v>
      </c>
      <c r="G227">
        <v>0</v>
      </c>
      <c r="H227">
        <v>0</v>
      </c>
      <c r="J227">
        <v>0</v>
      </c>
      <c r="K227" t="s">
        <v>376</v>
      </c>
      <c r="M227" t="s">
        <v>376</v>
      </c>
      <c r="P227" t="s">
        <v>659</v>
      </c>
    </row>
    <row r="229" spans="1:17">
      <c r="A229" t="s">
        <v>587</v>
      </c>
      <c r="B229" t="s">
        <v>588</v>
      </c>
      <c r="C229" t="s">
        <v>373</v>
      </c>
      <c r="D229" t="s">
        <v>660</v>
      </c>
      <c r="E229" t="s">
        <v>661</v>
      </c>
      <c r="F229">
        <v>11</v>
      </c>
      <c r="G229">
        <v>903.1</v>
      </c>
      <c r="H229">
        <v>0</v>
      </c>
      <c r="J229">
        <v>0</v>
      </c>
      <c r="K229" t="s">
        <v>480</v>
      </c>
      <c r="M229" t="s">
        <v>376</v>
      </c>
      <c r="P229" t="s">
        <v>662</v>
      </c>
    </row>
    <row r="231" spans="1:17">
      <c r="A231" t="s">
        <v>385</v>
      </c>
      <c r="B231" t="s">
        <v>386</v>
      </c>
      <c r="C231" t="s">
        <v>387</v>
      </c>
      <c r="D231" t="s">
        <v>388</v>
      </c>
      <c r="E231" t="s">
        <v>389</v>
      </c>
      <c r="F231" t="s">
        <v>385</v>
      </c>
      <c r="G231" t="s">
        <v>390</v>
      </c>
      <c r="H231" t="s">
        <v>391</v>
      </c>
      <c r="I231" t="s">
        <v>392</v>
      </c>
      <c r="J231" t="s">
        <v>393</v>
      </c>
      <c r="K231" t="s">
        <v>394</v>
      </c>
      <c r="L231" t="s">
        <v>392</v>
      </c>
      <c r="M231" t="s">
        <v>386</v>
      </c>
      <c r="N231" t="s">
        <v>395</v>
      </c>
      <c r="O231" t="s">
        <v>395</v>
      </c>
      <c r="P231" t="s">
        <v>394</v>
      </c>
      <c r="Q231" t="s">
        <v>396</v>
      </c>
    </row>
    <row r="232" spans="1:17">
      <c r="A232" t="s">
        <v>587</v>
      </c>
      <c r="B232" t="s">
        <v>588</v>
      </c>
      <c r="E232" t="s">
        <v>663</v>
      </c>
      <c r="F232">
        <v>197</v>
      </c>
      <c r="G232">
        <v>15519.43</v>
      </c>
      <c r="H232">
        <v>0</v>
      </c>
      <c r="J232">
        <v>0</v>
      </c>
      <c r="K232" t="s">
        <v>664</v>
      </c>
      <c r="M232" t="s">
        <v>665</v>
      </c>
      <c r="P232" t="s">
        <v>666</v>
      </c>
    </row>
    <row r="234" spans="1:17">
      <c r="A234" t="s">
        <v>385</v>
      </c>
      <c r="B234" t="s">
        <v>386</v>
      </c>
      <c r="C234" t="s">
        <v>387</v>
      </c>
      <c r="D234" t="s">
        <v>388</v>
      </c>
      <c r="E234" t="s">
        <v>389</v>
      </c>
      <c r="F234" t="s">
        <v>385</v>
      </c>
      <c r="G234" t="s">
        <v>390</v>
      </c>
      <c r="H234" t="s">
        <v>391</v>
      </c>
      <c r="I234" t="s">
        <v>392</v>
      </c>
      <c r="J234" t="s">
        <v>393</v>
      </c>
      <c r="K234" t="s">
        <v>394</v>
      </c>
      <c r="L234" t="s">
        <v>392</v>
      </c>
      <c r="M234" t="s">
        <v>386</v>
      </c>
      <c r="N234" t="s">
        <v>395</v>
      </c>
      <c r="O234" t="s">
        <v>395</v>
      </c>
      <c r="P234" t="s">
        <v>394</v>
      </c>
      <c r="Q234" t="s">
        <v>396</v>
      </c>
    </row>
    <row r="235" spans="1:17">
      <c r="A235" t="s">
        <v>667</v>
      </c>
      <c r="B235" t="s">
        <v>668</v>
      </c>
      <c r="C235" t="s">
        <v>373</v>
      </c>
      <c r="D235" t="s">
        <v>669</v>
      </c>
      <c r="E235" t="s">
        <v>670</v>
      </c>
      <c r="F235">
        <v>0</v>
      </c>
      <c r="G235">
        <v>0</v>
      </c>
      <c r="H235">
        <v>0</v>
      </c>
      <c r="J235">
        <v>0</v>
      </c>
      <c r="K235" t="s">
        <v>671</v>
      </c>
      <c r="M235" t="s">
        <v>672</v>
      </c>
      <c r="P235" t="s">
        <v>673</v>
      </c>
      <c r="Q235" t="s">
        <v>377</v>
      </c>
    </row>
    <row r="237" spans="1:17">
      <c r="A237" t="s">
        <v>667</v>
      </c>
      <c r="B237" t="s">
        <v>668</v>
      </c>
      <c r="C237" t="s">
        <v>373</v>
      </c>
      <c r="D237" t="s">
        <v>674</v>
      </c>
      <c r="E237" t="s">
        <v>376</v>
      </c>
      <c r="F237">
        <v>11</v>
      </c>
      <c r="G237">
        <v>1384.02</v>
      </c>
      <c r="H237">
        <v>0</v>
      </c>
      <c r="J237">
        <v>0</v>
      </c>
      <c r="K237" t="s">
        <v>675</v>
      </c>
      <c r="M237" t="s">
        <v>376</v>
      </c>
      <c r="P237" t="s">
        <v>676</v>
      </c>
      <c r="Q237" t="s">
        <v>377</v>
      </c>
    </row>
    <row r="239" spans="1:17">
      <c r="A239" t="s">
        <v>667</v>
      </c>
      <c r="B239" t="s">
        <v>668</v>
      </c>
      <c r="C239" t="s">
        <v>373</v>
      </c>
      <c r="D239" t="s">
        <v>677</v>
      </c>
      <c r="E239" t="s">
        <v>376</v>
      </c>
      <c r="F239">
        <v>11</v>
      </c>
      <c r="G239">
        <v>1351.68</v>
      </c>
      <c r="H239">
        <v>0</v>
      </c>
      <c r="J239">
        <v>0</v>
      </c>
      <c r="K239" t="s">
        <v>678</v>
      </c>
      <c r="M239" t="s">
        <v>376</v>
      </c>
      <c r="P239" t="s">
        <v>679</v>
      </c>
      <c r="Q239" t="s">
        <v>377</v>
      </c>
    </row>
    <row r="241" spans="1:17">
      <c r="A241" t="s">
        <v>667</v>
      </c>
      <c r="B241" t="s">
        <v>668</v>
      </c>
      <c r="C241" t="s">
        <v>601</v>
      </c>
      <c r="D241" t="s">
        <v>680</v>
      </c>
      <c r="E241" t="s">
        <v>681</v>
      </c>
      <c r="F241">
        <v>0</v>
      </c>
      <c r="G241">
        <v>0</v>
      </c>
      <c r="H241">
        <v>0</v>
      </c>
      <c r="J241">
        <v>0</v>
      </c>
      <c r="K241" t="s">
        <v>376</v>
      </c>
      <c r="M241" t="s">
        <v>682</v>
      </c>
      <c r="P241" t="s">
        <v>683</v>
      </c>
      <c r="Q241" t="s">
        <v>377</v>
      </c>
    </row>
    <row r="243" spans="1:17">
      <c r="A243" t="s">
        <v>667</v>
      </c>
      <c r="B243" t="s">
        <v>668</v>
      </c>
      <c r="C243" t="s">
        <v>373</v>
      </c>
      <c r="D243" t="s">
        <v>684</v>
      </c>
      <c r="E243" t="s">
        <v>685</v>
      </c>
      <c r="F243">
        <v>6</v>
      </c>
      <c r="G243">
        <v>1365.84</v>
      </c>
      <c r="H243">
        <v>0</v>
      </c>
      <c r="J243">
        <v>0</v>
      </c>
      <c r="K243" t="s">
        <v>686</v>
      </c>
      <c r="M243" t="s">
        <v>687</v>
      </c>
      <c r="P243" t="s">
        <v>688</v>
      </c>
      <c r="Q243" t="s">
        <v>377</v>
      </c>
    </row>
    <row r="245" spans="1:17">
      <c r="A245" t="s">
        <v>667</v>
      </c>
      <c r="B245" t="s">
        <v>668</v>
      </c>
      <c r="C245" t="s">
        <v>373</v>
      </c>
      <c r="D245" t="s">
        <v>689</v>
      </c>
      <c r="E245" t="s">
        <v>376</v>
      </c>
      <c r="F245">
        <v>0</v>
      </c>
      <c r="G245">
        <v>0</v>
      </c>
      <c r="H245">
        <v>0</v>
      </c>
      <c r="J245">
        <v>0</v>
      </c>
      <c r="K245" t="s">
        <v>690</v>
      </c>
      <c r="M245" t="s">
        <v>376</v>
      </c>
      <c r="P245" t="s">
        <v>691</v>
      </c>
      <c r="Q245" t="s">
        <v>377</v>
      </c>
    </row>
    <row r="247" spans="1:17">
      <c r="A247" t="s">
        <v>667</v>
      </c>
      <c r="B247" t="s">
        <v>668</v>
      </c>
      <c r="C247" t="s">
        <v>373</v>
      </c>
      <c r="D247" t="s">
        <v>692</v>
      </c>
      <c r="E247" t="s">
        <v>693</v>
      </c>
      <c r="F247">
        <v>2</v>
      </c>
      <c r="G247">
        <v>711.28</v>
      </c>
      <c r="H247">
        <v>0</v>
      </c>
      <c r="J247">
        <v>0</v>
      </c>
      <c r="K247" t="s">
        <v>694</v>
      </c>
      <c r="M247" t="s">
        <v>376</v>
      </c>
      <c r="P247" t="s">
        <v>695</v>
      </c>
      <c r="Q247" t="s">
        <v>377</v>
      </c>
    </row>
    <row r="249" spans="1:17">
      <c r="A249" t="s">
        <v>667</v>
      </c>
      <c r="B249" t="s">
        <v>668</v>
      </c>
      <c r="C249" t="s">
        <v>373</v>
      </c>
      <c r="D249" t="s">
        <v>696</v>
      </c>
      <c r="E249" t="s">
        <v>697</v>
      </c>
      <c r="F249">
        <v>0</v>
      </c>
      <c r="G249">
        <v>0</v>
      </c>
      <c r="H249">
        <v>0</v>
      </c>
      <c r="J249">
        <v>0</v>
      </c>
      <c r="K249" t="s">
        <v>376</v>
      </c>
      <c r="M249" t="s">
        <v>376</v>
      </c>
      <c r="P249" t="s">
        <v>697</v>
      </c>
      <c r="Q249" t="s">
        <v>377</v>
      </c>
    </row>
    <row r="251" spans="1:17">
      <c r="A251" t="s">
        <v>667</v>
      </c>
      <c r="B251" t="s">
        <v>668</v>
      </c>
      <c r="C251" t="s">
        <v>373</v>
      </c>
      <c r="D251" t="s">
        <v>698</v>
      </c>
      <c r="E251" t="s">
        <v>699</v>
      </c>
      <c r="F251">
        <v>4</v>
      </c>
      <c r="G251">
        <v>328.4</v>
      </c>
      <c r="H251">
        <v>0</v>
      </c>
      <c r="J251">
        <v>0</v>
      </c>
      <c r="K251" t="s">
        <v>376</v>
      </c>
      <c r="M251" t="s">
        <v>376</v>
      </c>
      <c r="P251" t="s">
        <v>700</v>
      </c>
      <c r="Q251" t="s">
        <v>377</v>
      </c>
    </row>
    <row r="253" spans="1:17">
      <c r="A253" t="s">
        <v>667</v>
      </c>
      <c r="B253" t="s">
        <v>668</v>
      </c>
      <c r="C253" t="s">
        <v>373</v>
      </c>
      <c r="D253" t="s">
        <v>701</v>
      </c>
      <c r="E253" t="s">
        <v>697</v>
      </c>
      <c r="F253">
        <v>11</v>
      </c>
      <c r="G253">
        <v>903.1</v>
      </c>
      <c r="H253">
        <v>0</v>
      </c>
      <c r="J253">
        <v>0</v>
      </c>
      <c r="K253" t="s">
        <v>376</v>
      </c>
      <c r="M253" t="s">
        <v>376</v>
      </c>
      <c r="P253" t="s">
        <v>702</v>
      </c>
    </row>
    <row r="255" spans="1:17">
      <c r="A255" t="s">
        <v>385</v>
      </c>
      <c r="B255" t="s">
        <v>386</v>
      </c>
      <c r="C255" t="s">
        <v>387</v>
      </c>
      <c r="D255" t="s">
        <v>388</v>
      </c>
      <c r="E255" t="s">
        <v>389</v>
      </c>
      <c r="F255" t="s">
        <v>385</v>
      </c>
      <c r="G255" t="s">
        <v>390</v>
      </c>
      <c r="H255" t="s">
        <v>391</v>
      </c>
      <c r="I255" t="s">
        <v>392</v>
      </c>
      <c r="J255" t="s">
        <v>393</v>
      </c>
      <c r="K255" t="s">
        <v>394</v>
      </c>
      <c r="L255" t="s">
        <v>392</v>
      </c>
      <c r="M255" t="s">
        <v>386</v>
      </c>
      <c r="N255" t="s">
        <v>395</v>
      </c>
      <c r="O255" t="s">
        <v>395</v>
      </c>
      <c r="P255" t="s">
        <v>394</v>
      </c>
      <c r="Q255" t="s">
        <v>396</v>
      </c>
    </row>
    <row r="256" spans="1:17">
      <c r="A256" t="s">
        <v>667</v>
      </c>
      <c r="B256" t="s">
        <v>668</v>
      </c>
      <c r="E256" t="s">
        <v>703</v>
      </c>
      <c r="F256">
        <v>45</v>
      </c>
      <c r="G256">
        <v>6044.32</v>
      </c>
      <c r="H256">
        <v>0</v>
      </c>
      <c r="J256">
        <v>0</v>
      </c>
      <c r="K256" t="s">
        <v>704</v>
      </c>
      <c r="M256" t="s">
        <v>705</v>
      </c>
      <c r="P256" t="s">
        <v>706</v>
      </c>
    </row>
    <row r="258" spans="1:17">
      <c r="A258" t="s">
        <v>385</v>
      </c>
      <c r="B258" t="s">
        <v>386</v>
      </c>
      <c r="C258" t="s">
        <v>387</v>
      </c>
      <c r="D258" t="s">
        <v>388</v>
      </c>
      <c r="E258" t="s">
        <v>389</v>
      </c>
      <c r="F258" t="s">
        <v>385</v>
      </c>
      <c r="G258" t="s">
        <v>390</v>
      </c>
      <c r="H258" t="s">
        <v>391</v>
      </c>
      <c r="I258" t="s">
        <v>392</v>
      </c>
      <c r="J258" t="s">
        <v>393</v>
      </c>
      <c r="K258" t="s">
        <v>394</v>
      </c>
      <c r="L258" t="s">
        <v>392</v>
      </c>
      <c r="M258" t="s">
        <v>386</v>
      </c>
      <c r="N258" t="s">
        <v>395</v>
      </c>
      <c r="O258" t="s">
        <v>395</v>
      </c>
      <c r="P258" t="s">
        <v>394</v>
      </c>
      <c r="Q258" t="s">
        <v>396</v>
      </c>
    </row>
    <row r="259" spans="1:17">
      <c r="A259" t="s">
        <v>707</v>
      </c>
      <c r="B259" t="s">
        <v>708</v>
      </c>
      <c r="C259" t="s">
        <v>373</v>
      </c>
      <c r="D259" t="s">
        <v>709</v>
      </c>
      <c r="E259" t="s">
        <v>563</v>
      </c>
      <c r="F259">
        <v>17</v>
      </c>
      <c r="G259">
        <v>1687.42</v>
      </c>
      <c r="H259">
        <v>0</v>
      </c>
      <c r="J259">
        <v>0</v>
      </c>
      <c r="K259" t="s">
        <v>376</v>
      </c>
      <c r="M259" t="s">
        <v>376</v>
      </c>
      <c r="P259" t="s">
        <v>710</v>
      </c>
      <c r="Q259" t="s">
        <v>377</v>
      </c>
    </row>
    <row r="261" spans="1:17">
      <c r="A261" t="s">
        <v>707</v>
      </c>
      <c r="B261" t="s">
        <v>708</v>
      </c>
      <c r="C261" t="s">
        <v>373</v>
      </c>
      <c r="D261" t="s">
        <v>711</v>
      </c>
      <c r="E261" t="s">
        <v>384</v>
      </c>
      <c r="F261">
        <v>0</v>
      </c>
      <c r="G261">
        <v>0</v>
      </c>
      <c r="H261">
        <v>0</v>
      </c>
      <c r="J261">
        <v>0</v>
      </c>
      <c r="K261" t="s">
        <v>376</v>
      </c>
      <c r="M261" t="s">
        <v>376</v>
      </c>
      <c r="P261" t="s">
        <v>384</v>
      </c>
      <c r="Q261" t="s">
        <v>377</v>
      </c>
    </row>
    <row r="263" spans="1:17">
      <c r="A263" t="s">
        <v>707</v>
      </c>
      <c r="B263" t="s">
        <v>708</v>
      </c>
      <c r="C263" t="s">
        <v>373</v>
      </c>
      <c r="D263" t="s">
        <v>712</v>
      </c>
      <c r="E263" t="s">
        <v>713</v>
      </c>
      <c r="F263">
        <v>18</v>
      </c>
      <c r="G263">
        <v>1819.62</v>
      </c>
      <c r="H263">
        <v>0</v>
      </c>
      <c r="J263">
        <v>0</v>
      </c>
      <c r="K263" t="s">
        <v>376</v>
      </c>
      <c r="M263" t="s">
        <v>376</v>
      </c>
      <c r="P263" t="s">
        <v>714</v>
      </c>
      <c r="Q263" t="s">
        <v>377</v>
      </c>
    </row>
    <row r="266" spans="1:17">
      <c r="A266" t="s">
        <v>332</v>
      </c>
      <c r="B266" t="s">
        <v>333</v>
      </c>
      <c r="D266" t="s">
        <v>334</v>
      </c>
      <c r="E266" t="s">
        <v>335</v>
      </c>
      <c r="G266" t="s">
        <v>336</v>
      </c>
      <c r="H266" t="s">
        <v>337</v>
      </c>
      <c r="I266" t="s">
        <v>338</v>
      </c>
      <c r="J266" s="13">
        <v>43154</v>
      </c>
      <c r="K266" t="s">
        <v>715</v>
      </c>
    </row>
    <row r="267" spans="1:17">
      <c r="G267" t="s">
        <v>340</v>
      </c>
      <c r="H267" t="s">
        <v>341</v>
      </c>
      <c r="K267" t="s">
        <v>342</v>
      </c>
      <c r="L267" t="s">
        <v>343</v>
      </c>
      <c r="P267" t="s">
        <v>344</v>
      </c>
    </row>
    <row r="268" spans="1:17">
      <c r="E268" t="s">
        <v>345</v>
      </c>
      <c r="F268" t="s">
        <v>346</v>
      </c>
      <c r="G268" t="s">
        <v>347</v>
      </c>
      <c r="H268" t="s">
        <v>348</v>
      </c>
      <c r="I268" t="s">
        <v>349</v>
      </c>
      <c r="J268" t="s">
        <v>350</v>
      </c>
      <c r="K268" t="s">
        <v>351</v>
      </c>
      <c r="L268" t="s">
        <v>349</v>
      </c>
      <c r="M268" t="s">
        <v>351</v>
      </c>
      <c r="N268" t="s">
        <v>352</v>
      </c>
      <c r="O268" t="s">
        <v>353</v>
      </c>
      <c r="P268" t="s">
        <v>354</v>
      </c>
    </row>
    <row r="269" spans="1:17">
      <c r="E269" t="s">
        <v>355</v>
      </c>
      <c r="F269" t="s">
        <v>356</v>
      </c>
      <c r="G269" t="s">
        <v>357</v>
      </c>
      <c r="H269" t="s">
        <v>358</v>
      </c>
      <c r="J269" t="s">
        <v>359</v>
      </c>
      <c r="K269" t="s">
        <v>360</v>
      </c>
      <c r="M269" t="s">
        <v>361</v>
      </c>
      <c r="N269" t="s">
        <v>362</v>
      </c>
      <c r="O269" t="s">
        <v>362</v>
      </c>
      <c r="P269" t="s">
        <v>363</v>
      </c>
      <c r="Q269" t="s">
        <v>364</v>
      </c>
    </row>
    <row r="270" spans="1:17">
      <c r="A270" t="s">
        <v>365</v>
      </c>
      <c r="C270" t="s">
        <v>366</v>
      </c>
      <c r="D270" t="s">
        <v>367</v>
      </c>
      <c r="E270" t="s">
        <v>368</v>
      </c>
      <c r="F270" t="s">
        <v>369</v>
      </c>
      <c r="G270" t="s">
        <v>370</v>
      </c>
      <c r="H270" t="s">
        <v>368</v>
      </c>
      <c r="J270" t="s">
        <v>368</v>
      </c>
      <c r="K270" t="s">
        <v>368</v>
      </c>
      <c r="M270" t="s">
        <v>368</v>
      </c>
    </row>
    <row r="272" spans="1:17">
      <c r="A272" t="s">
        <v>707</v>
      </c>
      <c r="B272" t="s">
        <v>708</v>
      </c>
      <c r="C272" t="s">
        <v>373</v>
      </c>
      <c r="D272" t="s">
        <v>716</v>
      </c>
      <c r="E272" t="s">
        <v>717</v>
      </c>
      <c r="F272">
        <v>14</v>
      </c>
      <c r="G272">
        <v>2830.52</v>
      </c>
      <c r="H272">
        <v>0</v>
      </c>
      <c r="J272">
        <v>0</v>
      </c>
      <c r="K272" t="s">
        <v>376</v>
      </c>
      <c r="M272" t="s">
        <v>376</v>
      </c>
      <c r="P272" t="s">
        <v>718</v>
      </c>
      <c r="Q272" t="s">
        <v>377</v>
      </c>
    </row>
    <row r="274" spans="1:17">
      <c r="A274" t="s">
        <v>707</v>
      </c>
      <c r="B274" t="s">
        <v>708</v>
      </c>
      <c r="C274" t="s">
        <v>373</v>
      </c>
      <c r="D274" t="s">
        <v>719</v>
      </c>
      <c r="E274" t="s">
        <v>720</v>
      </c>
      <c r="F274">
        <v>37</v>
      </c>
      <c r="G274">
        <v>1240.75</v>
      </c>
      <c r="H274">
        <v>0</v>
      </c>
      <c r="J274">
        <v>0</v>
      </c>
      <c r="K274" t="s">
        <v>376</v>
      </c>
      <c r="M274" t="s">
        <v>376</v>
      </c>
      <c r="P274" t="s">
        <v>721</v>
      </c>
      <c r="Q274" t="s">
        <v>377</v>
      </c>
    </row>
    <row r="276" spans="1:17">
      <c r="A276" t="s">
        <v>707</v>
      </c>
      <c r="B276" t="s">
        <v>708</v>
      </c>
      <c r="C276" t="s">
        <v>373</v>
      </c>
      <c r="D276" t="s">
        <v>722</v>
      </c>
      <c r="E276" t="s">
        <v>384</v>
      </c>
      <c r="F276">
        <v>0</v>
      </c>
      <c r="G276">
        <v>0</v>
      </c>
      <c r="H276">
        <v>0</v>
      </c>
      <c r="J276">
        <v>0</v>
      </c>
      <c r="K276" t="s">
        <v>376</v>
      </c>
      <c r="M276" t="s">
        <v>376</v>
      </c>
      <c r="P276" t="s">
        <v>384</v>
      </c>
      <c r="Q276" t="s">
        <v>377</v>
      </c>
    </row>
    <row r="278" spans="1:17">
      <c r="A278" t="s">
        <v>707</v>
      </c>
      <c r="B278" t="s">
        <v>708</v>
      </c>
      <c r="C278" t="s">
        <v>373</v>
      </c>
      <c r="D278" t="s">
        <v>723</v>
      </c>
      <c r="E278" t="s">
        <v>724</v>
      </c>
      <c r="F278">
        <v>14</v>
      </c>
      <c r="G278">
        <v>1389.64</v>
      </c>
      <c r="H278">
        <v>0</v>
      </c>
      <c r="J278">
        <v>0</v>
      </c>
      <c r="K278" t="s">
        <v>376</v>
      </c>
      <c r="M278" t="s">
        <v>376</v>
      </c>
      <c r="P278" t="s">
        <v>725</v>
      </c>
      <c r="Q278" t="s">
        <v>377</v>
      </c>
    </row>
    <row r="280" spans="1:17">
      <c r="A280" t="s">
        <v>707</v>
      </c>
      <c r="B280" t="s">
        <v>708</v>
      </c>
      <c r="C280" t="s">
        <v>373</v>
      </c>
      <c r="D280" t="s">
        <v>726</v>
      </c>
      <c r="E280" t="s">
        <v>727</v>
      </c>
      <c r="F280">
        <v>12</v>
      </c>
      <c r="G280">
        <v>1191.1199999999999</v>
      </c>
      <c r="H280">
        <v>0</v>
      </c>
      <c r="J280">
        <v>0</v>
      </c>
      <c r="K280" t="s">
        <v>376</v>
      </c>
      <c r="M280" t="s">
        <v>376</v>
      </c>
      <c r="P280" t="s">
        <v>728</v>
      </c>
      <c r="Q280" t="s">
        <v>377</v>
      </c>
    </row>
    <row r="282" spans="1:17">
      <c r="A282" t="s">
        <v>707</v>
      </c>
      <c r="B282" t="s">
        <v>708</v>
      </c>
      <c r="C282" t="s">
        <v>373</v>
      </c>
      <c r="D282" t="s">
        <v>729</v>
      </c>
      <c r="E282" t="s">
        <v>730</v>
      </c>
      <c r="F282">
        <v>12</v>
      </c>
      <c r="G282">
        <v>2667.6</v>
      </c>
      <c r="H282">
        <v>0</v>
      </c>
      <c r="J282">
        <v>0</v>
      </c>
      <c r="K282" t="s">
        <v>376</v>
      </c>
      <c r="M282" t="s">
        <v>376</v>
      </c>
      <c r="P282" t="s">
        <v>731</v>
      </c>
      <c r="Q282" t="s">
        <v>377</v>
      </c>
    </row>
    <row r="284" spans="1:17">
      <c r="A284" t="s">
        <v>707</v>
      </c>
      <c r="B284" t="s">
        <v>708</v>
      </c>
      <c r="C284" t="s">
        <v>373</v>
      </c>
      <c r="D284" t="s">
        <v>732</v>
      </c>
      <c r="E284" t="s">
        <v>733</v>
      </c>
      <c r="F284">
        <v>10</v>
      </c>
      <c r="G284">
        <v>1883</v>
      </c>
      <c r="H284">
        <v>0</v>
      </c>
      <c r="J284">
        <v>0</v>
      </c>
      <c r="K284" t="s">
        <v>376</v>
      </c>
      <c r="M284" t="s">
        <v>376</v>
      </c>
      <c r="P284" t="s">
        <v>734</v>
      </c>
      <c r="Q284" t="s">
        <v>377</v>
      </c>
    </row>
    <row r="286" spans="1:17">
      <c r="A286" t="s">
        <v>707</v>
      </c>
      <c r="B286" t="s">
        <v>708</v>
      </c>
      <c r="C286" t="s">
        <v>373</v>
      </c>
      <c r="D286" t="s">
        <v>735</v>
      </c>
      <c r="E286" t="s">
        <v>736</v>
      </c>
      <c r="F286">
        <v>4</v>
      </c>
      <c r="G286">
        <v>1154.24</v>
      </c>
      <c r="H286">
        <v>0</v>
      </c>
      <c r="J286">
        <v>0</v>
      </c>
      <c r="K286" t="s">
        <v>376</v>
      </c>
      <c r="M286" t="s">
        <v>376</v>
      </c>
      <c r="P286" t="s">
        <v>737</v>
      </c>
    </row>
    <row r="288" spans="1:17">
      <c r="A288" t="s">
        <v>707</v>
      </c>
      <c r="B288" t="s">
        <v>708</v>
      </c>
      <c r="C288" t="s">
        <v>373</v>
      </c>
      <c r="D288" t="s">
        <v>738</v>
      </c>
      <c r="E288" t="s">
        <v>739</v>
      </c>
      <c r="F288">
        <v>22</v>
      </c>
      <c r="G288">
        <v>1549.8</v>
      </c>
      <c r="H288">
        <v>0</v>
      </c>
      <c r="J288">
        <v>0</v>
      </c>
      <c r="K288" t="s">
        <v>376</v>
      </c>
      <c r="M288" t="s">
        <v>376</v>
      </c>
      <c r="P288" t="s">
        <v>740</v>
      </c>
      <c r="Q288" t="s">
        <v>377</v>
      </c>
    </row>
    <row r="290" spans="1:17">
      <c r="A290" t="s">
        <v>707</v>
      </c>
      <c r="B290" t="s">
        <v>708</v>
      </c>
      <c r="C290" t="s">
        <v>373</v>
      </c>
      <c r="D290" t="s">
        <v>741</v>
      </c>
      <c r="E290" t="s">
        <v>742</v>
      </c>
      <c r="F290">
        <v>12</v>
      </c>
      <c r="G290">
        <v>738.9</v>
      </c>
      <c r="H290">
        <v>0</v>
      </c>
      <c r="J290">
        <v>0</v>
      </c>
      <c r="K290" t="s">
        <v>376</v>
      </c>
      <c r="M290" t="s">
        <v>376</v>
      </c>
      <c r="P290" t="s">
        <v>743</v>
      </c>
      <c r="Q290" t="s">
        <v>377</v>
      </c>
    </row>
    <row r="292" spans="1:17">
      <c r="A292" t="s">
        <v>707</v>
      </c>
      <c r="B292" t="s">
        <v>708</v>
      </c>
      <c r="C292" t="s">
        <v>373</v>
      </c>
      <c r="D292" t="s">
        <v>744</v>
      </c>
      <c r="E292" t="s">
        <v>745</v>
      </c>
      <c r="F292">
        <v>0</v>
      </c>
      <c r="G292">
        <v>0</v>
      </c>
      <c r="H292">
        <v>0</v>
      </c>
      <c r="J292">
        <v>0</v>
      </c>
      <c r="K292" t="s">
        <v>376</v>
      </c>
      <c r="M292" t="s">
        <v>376</v>
      </c>
      <c r="P292" t="s">
        <v>745</v>
      </c>
      <c r="Q292" t="s">
        <v>377</v>
      </c>
    </row>
    <row r="294" spans="1:17">
      <c r="A294" t="s">
        <v>707</v>
      </c>
      <c r="B294" t="s">
        <v>708</v>
      </c>
      <c r="C294" t="s">
        <v>601</v>
      </c>
      <c r="D294" t="s">
        <v>746</v>
      </c>
      <c r="E294" t="s">
        <v>745</v>
      </c>
      <c r="F294">
        <v>15</v>
      </c>
      <c r="G294">
        <v>1231.5</v>
      </c>
      <c r="H294">
        <v>0</v>
      </c>
      <c r="J294">
        <v>0</v>
      </c>
      <c r="K294" t="s">
        <v>376</v>
      </c>
      <c r="M294" t="s">
        <v>376</v>
      </c>
      <c r="P294" t="s">
        <v>747</v>
      </c>
      <c r="Q294" t="s">
        <v>377</v>
      </c>
    </row>
    <row r="296" spans="1:17">
      <c r="A296" t="s">
        <v>707</v>
      </c>
      <c r="B296" t="s">
        <v>708</v>
      </c>
      <c r="C296" t="s">
        <v>601</v>
      </c>
      <c r="D296" t="s">
        <v>748</v>
      </c>
      <c r="E296" t="s">
        <v>749</v>
      </c>
      <c r="F296">
        <v>8</v>
      </c>
      <c r="G296">
        <v>656.8</v>
      </c>
      <c r="H296">
        <v>0</v>
      </c>
      <c r="J296">
        <v>0</v>
      </c>
      <c r="K296" t="s">
        <v>376</v>
      </c>
      <c r="M296" t="s">
        <v>376</v>
      </c>
      <c r="P296" t="s">
        <v>750</v>
      </c>
      <c r="Q296" t="s">
        <v>377</v>
      </c>
    </row>
    <row r="298" spans="1:17">
      <c r="A298" t="s">
        <v>707</v>
      </c>
      <c r="B298" t="s">
        <v>708</v>
      </c>
      <c r="C298" t="s">
        <v>751</v>
      </c>
      <c r="D298" t="s">
        <v>752</v>
      </c>
      <c r="E298" t="s">
        <v>753</v>
      </c>
      <c r="F298">
        <v>28</v>
      </c>
      <c r="G298">
        <v>779.95</v>
      </c>
      <c r="H298">
        <v>0</v>
      </c>
      <c r="J298">
        <v>0</v>
      </c>
      <c r="K298" t="s">
        <v>376</v>
      </c>
      <c r="M298" t="s">
        <v>376</v>
      </c>
      <c r="P298" t="s">
        <v>754</v>
      </c>
      <c r="Q298" t="s">
        <v>377</v>
      </c>
    </row>
    <row r="300" spans="1:17">
      <c r="A300" t="s">
        <v>707</v>
      </c>
      <c r="B300" t="s">
        <v>708</v>
      </c>
      <c r="C300" t="s">
        <v>373</v>
      </c>
      <c r="D300" t="s">
        <v>755</v>
      </c>
      <c r="E300" t="s">
        <v>756</v>
      </c>
      <c r="F300">
        <v>3</v>
      </c>
      <c r="G300">
        <v>333</v>
      </c>
      <c r="H300">
        <v>0</v>
      </c>
      <c r="J300">
        <v>0</v>
      </c>
      <c r="K300" t="s">
        <v>376</v>
      </c>
      <c r="M300" t="s">
        <v>376</v>
      </c>
      <c r="P300" t="s">
        <v>757</v>
      </c>
      <c r="Q300" t="s">
        <v>377</v>
      </c>
    </row>
    <row r="302" spans="1:17">
      <c r="A302" t="s">
        <v>707</v>
      </c>
      <c r="B302" t="s">
        <v>708</v>
      </c>
      <c r="C302" t="s">
        <v>373</v>
      </c>
      <c r="D302" t="s">
        <v>758</v>
      </c>
      <c r="E302" t="s">
        <v>452</v>
      </c>
      <c r="F302">
        <v>0</v>
      </c>
      <c r="G302">
        <v>0</v>
      </c>
      <c r="H302">
        <v>0</v>
      </c>
      <c r="J302">
        <v>0</v>
      </c>
      <c r="K302" t="s">
        <v>376</v>
      </c>
      <c r="M302" t="s">
        <v>376</v>
      </c>
      <c r="P302" t="s">
        <v>452</v>
      </c>
    </row>
    <row r="304" spans="1:17">
      <c r="A304" t="s">
        <v>707</v>
      </c>
      <c r="B304" t="s">
        <v>708</v>
      </c>
      <c r="C304" t="s">
        <v>373</v>
      </c>
      <c r="D304" t="s">
        <v>759</v>
      </c>
      <c r="E304" t="s">
        <v>760</v>
      </c>
      <c r="F304">
        <v>10</v>
      </c>
      <c r="G304">
        <v>821</v>
      </c>
      <c r="H304">
        <v>0</v>
      </c>
      <c r="J304">
        <v>0</v>
      </c>
      <c r="K304" t="s">
        <v>376</v>
      </c>
      <c r="M304" t="s">
        <v>376</v>
      </c>
      <c r="P304" t="s">
        <v>761</v>
      </c>
      <c r="Q304" t="s">
        <v>377</v>
      </c>
    </row>
    <row r="306" spans="1:17">
      <c r="A306" t="s">
        <v>707</v>
      </c>
      <c r="B306" t="s">
        <v>708</v>
      </c>
      <c r="C306" t="s">
        <v>373</v>
      </c>
      <c r="D306" t="s">
        <v>762</v>
      </c>
      <c r="E306" t="s">
        <v>763</v>
      </c>
      <c r="F306">
        <v>10</v>
      </c>
      <c r="G306">
        <v>821</v>
      </c>
      <c r="H306">
        <v>0</v>
      </c>
      <c r="J306">
        <v>0</v>
      </c>
      <c r="K306" t="s">
        <v>376</v>
      </c>
      <c r="M306" t="s">
        <v>376</v>
      </c>
      <c r="P306" t="s">
        <v>764</v>
      </c>
      <c r="Q306" t="s">
        <v>377</v>
      </c>
    </row>
    <row r="308" spans="1:17">
      <c r="A308" t="s">
        <v>707</v>
      </c>
      <c r="B308" t="s">
        <v>708</v>
      </c>
      <c r="C308" t="s">
        <v>373</v>
      </c>
      <c r="D308" t="s">
        <v>765</v>
      </c>
      <c r="E308" t="s">
        <v>766</v>
      </c>
      <c r="F308">
        <v>6</v>
      </c>
      <c r="G308">
        <v>0</v>
      </c>
      <c r="H308">
        <v>0</v>
      </c>
      <c r="J308">
        <v>0</v>
      </c>
      <c r="K308" t="s">
        <v>376</v>
      </c>
      <c r="M308" t="s">
        <v>376</v>
      </c>
      <c r="P308" t="s">
        <v>767</v>
      </c>
      <c r="Q308" t="s">
        <v>377</v>
      </c>
    </row>
    <row r="310" spans="1:17">
      <c r="A310" t="s">
        <v>707</v>
      </c>
      <c r="B310" t="s">
        <v>708</v>
      </c>
      <c r="C310" t="s">
        <v>373</v>
      </c>
      <c r="D310" t="s">
        <v>768</v>
      </c>
      <c r="E310" t="s">
        <v>769</v>
      </c>
      <c r="F310">
        <v>28</v>
      </c>
      <c r="G310">
        <v>2298.8000000000002</v>
      </c>
      <c r="H310">
        <v>0</v>
      </c>
      <c r="J310">
        <v>0</v>
      </c>
      <c r="K310" t="s">
        <v>376</v>
      </c>
      <c r="M310" t="s">
        <v>376</v>
      </c>
      <c r="P310" t="s">
        <v>770</v>
      </c>
      <c r="Q310" t="s">
        <v>377</v>
      </c>
    </row>
    <row r="312" spans="1:17">
      <c r="A312" t="s">
        <v>707</v>
      </c>
      <c r="B312" t="s">
        <v>708</v>
      </c>
      <c r="C312" t="s">
        <v>373</v>
      </c>
      <c r="D312" t="s">
        <v>771</v>
      </c>
      <c r="E312" t="s">
        <v>483</v>
      </c>
      <c r="F312">
        <v>10</v>
      </c>
      <c r="G312">
        <v>985.2</v>
      </c>
      <c r="H312">
        <v>0</v>
      </c>
      <c r="J312">
        <v>0</v>
      </c>
      <c r="K312" t="s">
        <v>376</v>
      </c>
      <c r="M312" t="s">
        <v>376</v>
      </c>
      <c r="P312" t="s">
        <v>772</v>
      </c>
    </row>
    <row r="314" spans="1:17">
      <c r="A314" t="s">
        <v>707</v>
      </c>
      <c r="B314" t="s">
        <v>708</v>
      </c>
      <c r="C314" t="s">
        <v>373</v>
      </c>
      <c r="D314" t="s">
        <v>773</v>
      </c>
      <c r="E314" t="s">
        <v>452</v>
      </c>
      <c r="F314">
        <v>0</v>
      </c>
      <c r="G314">
        <v>0</v>
      </c>
      <c r="H314">
        <v>0</v>
      </c>
      <c r="J314">
        <v>0</v>
      </c>
      <c r="K314" t="s">
        <v>376</v>
      </c>
      <c r="M314" t="s">
        <v>376</v>
      </c>
      <c r="P314" t="s">
        <v>452</v>
      </c>
      <c r="Q314" t="s">
        <v>377</v>
      </c>
    </row>
    <row r="316" spans="1:17">
      <c r="A316" t="s">
        <v>707</v>
      </c>
      <c r="B316" t="s">
        <v>708</v>
      </c>
      <c r="C316" t="s">
        <v>601</v>
      </c>
      <c r="D316" t="s">
        <v>774</v>
      </c>
      <c r="E316" t="s">
        <v>775</v>
      </c>
      <c r="F316">
        <v>12</v>
      </c>
      <c r="G316">
        <v>985.2</v>
      </c>
      <c r="H316">
        <v>0</v>
      </c>
      <c r="J316">
        <v>0</v>
      </c>
      <c r="K316" t="s">
        <v>376</v>
      </c>
      <c r="M316" t="s">
        <v>376</v>
      </c>
      <c r="P316" t="s">
        <v>776</v>
      </c>
      <c r="Q316" t="s">
        <v>377</v>
      </c>
    </row>
    <row r="318" spans="1:17">
      <c r="A318" t="s">
        <v>385</v>
      </c>
      <c r="B318" t="s">
        <v>386</v>
      </c>
      <c r="C318" t="s">
        <v>387</v>
      </c>
      <c r="D318" t="s">
        <v>388</v>
      </c>
      <c r="E318" t="s">
        <v>389</v>
      </c>
      <c r="F318" t="s">
        <v>385</v>
      </c>
      <c r="G318" t="s">
        <v>390</v>
      </c>
      <c r="H318" t="s">
        <v>391</v>
      </c>
      <c r="I318" t="s">
        <v>392</v>
      </c>
      <c r="J318" t="s">
        <v>393</v>
      </c>
      <c r="K318" t="s">
        <v>394</v>
      </c>
      <c r="L318" t="s">
        <v>392</v>
      </c>
      <c r="M318" t="s">
        <v>386</v>
      </c>
      <c r="N318" t="s">
        <v>395</v>
      </c>
      <c r="O318" t="s">
        <v>395</v>
      </c>
      <c r="P318" t="s">
        <v>394</v>
      </c>
      <c r="Q318" t="s">
        <v>396</v>
      </c>
    </row>
    <row r="319" spans="1:17">
      <c r="A319" t="s">
        <v>707</v>
      </c>
      <c r="B319" t="s">
        <v>708</v>
      </c>
      <c r="E319" t="s">
        <v>777</v>
      </c>
      <c r="F319">
        <v>302</v>
      </c>
      <c r="G319">
        <v>27065.06</v>
      </c>
      <c r="H319">
        <v>0</v>
      </c>
      <c r="J319">
        <v>0</v>
      </c>
      <c r="K319" t="s">
        <v>376</v>
      </c>
      <c r="M319" t="s">
        <v>376</v>
      </c>
      <c r="P319" t="s">
        <v>778</v>
      </c>
    </row>
    <row r="321" spans="1:17">
      <c r="A321" t="s">
        <v>385</v>
      </c>
      <c r="B321" t="s">
        <v>386</v>
      </c>
      <c r="C321" t="s">
        <v>387</v>
      </c>
      <c r="D321" t="s">
        <v>388</v>
      </c>
      <c r="E321" t="s">
        <v>389</v>
      </c>
      <c r="F321" t="s">
        <v>385</v>
      </c>
      <c r="G321" t="s">
        <v>390</v>
      </c>
      <c r="H321" t="s">
        <v>391</v>
      </c>
      <c r="I321" t="s">
        <v>392</v>
      </c>
      <c r="J321" t="s">
        <v>393</v>
      </c>
      <c r="K321" t="s">
        <v>394</v>
      </c>
      <c r="L321" t="s">
        <v>392</v>
      </c>
      <c r="M321" t="s">
        <v>386</v>
      </c>
      <c r="N321" t="s">
        <v>395</v>
      </c>
      <c r="O321" t="s">
        <v>395</v>
      </c>
      <c r="P321" t="s">
        <v>394</v>
      </c>
      <c r="Q321" t="s">
        <v>396</v>
      </c>
    </row>
    <row r="322" spans="1:17">
      <c r="A322" t="s">
        <v>779</v>
      </c>
      <c r="B322" t="s">
        <v>780</v>
      </c>
      <c r="C322" t="s">
        <v>373</v>
      </c>
      <c r="D322" t="s">
        <v>781</v>
      </c>
      <c r="E322" t="s">
        <v>782</v>
      </c>
      <c r="F322">
        <v>5</v>
      </c>
      <c r="G322">
        <v>1138.2</v>
      </c>
      <c r="H322">
        <v>0</v>
      </c>
      <c r="J322">
        <v>0</v>
      </c>
      <c r="K322" t="s">
        <v>376</v>
      </c>
      <c r="M322" t="s">
        <v>376</v>
      </c>
      <c r="P322" t="s">
        <v>783</v>
      </c>
      <c r="Q322" t="s">
        <v>377</v>
      </c>
    </row>
    <row r="324" spans="1:17">
      <c r="A324" t="s">
        <v>779</v>
      </c>
      <c r="B324" t="s">
        <v>780</v>
      </c>
      <c r="C324" t="s">
        <v>373</v>
      </c>
      <c r="D324" t="s">
        <v>784</v>
      </c>
      <c r="E324" t="s">
        <v>375</v>
      </c>
      <c r="F324">
        <v>11</v>
      </c>
      <c r="G324">
        <v>1091.8599999999999</v>
      </c>
      <c r="H324">
        <v>0</v>
      </c>
      <c r="J324">
        <v>0</v>
      </c>
      <c r="K324" t="s">
        <v>376</v>
      </c>
      <c r="M324" t="s">
        <v>376</v>
      </c>
      <c r="P324" t="s">
        <v>785</v>
      </c>
      <c r="Q324" t="s">
        <v>377</v>
      </c>
    </row>
    <row r="326" spans="1:17">
      <c r="A326" t="s">
        <v>779</v>
      </c>
      <c r="B326" t="s">
        <v>780</v>
      </c>
      <c r="C326" t="s">
        <v>373</v>
      </c>
      <c r="D326" t="s">
        <v>786</v>
      </c>
      <c r="E326" t="s">
        <v>787</v>
      </c>
      <c r="F326">
        <v>19</v>
      </c>
      <c r="G326">
        <v>4028</v>
      </c>
      <c r="H326">
        <v>0</v>
      </c>
      <c r="J326">
        <v>0</v>
      </c>
      <c r="K326" t="s">
        <v>376</v>
      </c>
      <c r="M326" t="s">
        <v>376</v>
      </c>
      <c r="P326" t="s">
        <v>788</v>
      </c>
      <c r="Q326" t="s">
        <v>377</v>
      </c>
    </row>
    <row r="328" spans="1:17">
      <c r="A328" t="s">
        <v>779</v>
      </c>
      <c r="B328" t="s">
        <v>780</v>
      </c>
      <c r="C328" t="s">
        <v>373</v>
      </c>
      <c r="D328" t="s">
        <v>789</v>
      </c>
      <c r="E328" t="s">
        <v>599</v>
      </c>
      <c r="F328">
        <v>0</v>
      </c>
      <c r="G328">
        <v>0</v>
      </c>
      <c r="H328">
        <v>0</v>
      </c>
      <c r="J328">
        <v>0</v>
      </c>
      <c r="K328" t="s">
        <v>376</v>
      </c>
      <c r="M328" t="s">
        <v>376</v>
      </c>
      <c r="P328" t="s">
        <v>599</v>
      </c>
      <c r="Q328" t="s">
        <v>377</v>
      </c>
    </row>
    <row r="330" spans="1:17">
      <c r="A330" t="s">
        <v>779</v>
      </c>
      <c r="B330" t="s">
        <v>780</v>
      </c>
      <c r="C330" t="s">
        <v>373</v>
      </c>
      <c r="D330" t="s">
        <v>790</v>
      </c>
      <c r="E330" t="s">
        <v>791</v>
      </c>
      <c r="F330">
        <v>0</v>
      </c>
      <c r="G330">
        <v>0</v>
      </c>
      <c r="H330">
        <v>0</v>
      </c>
      <c r="J330">
        <v>0</v>
      </c>
      <c r="K330" t="s">
        <v>376</v>
      </c>
      <c r="M330" t="s">
        <v>376</v>
      </c>
      <c r="P330" t="s">
        <v>791</v>
      </c>
      <c r="Q330" t="s">
        <v>377</v>
      </c>
    </row>
    <row r="332" spans="1:17">
      <c r="A332" t="s">
        <v>332</v>
      </c>
      <c r="B332" t="s">
        <v>333</v>
      </c>
      <c r="D332" t="s">
        <v>334</v>
      </c>
      <c r="E332" t="s">
        <v>335</v>
      </c>
      <c r="G332" t="s">
        <v>336</v>
      </c>
      <c r="H332" t="s">
        <v>337</v>
      </c>
      <c r="I332" t="s">
        <v>338</v>
      </c>
      <c r="J332" s="13">
        <v>43154</v>
      </c>
      <c r="K332" t="s">
        <v>792</v>
      </c>
    </row>
    <row r="333" spans="1:17">
      <c r="G333" t="s">
        <v>340</v>
      </c>
      <c r="H333" t="s">
        <v>341</v>
      </c>
      <c r="K333" t="s">
        <v>342</v>
      </c>
      <c r="L333" t="s">
        <v>343</v>
      </c>
      <c r="P333" t="s">
        <v>344</v>
      </c>
    </row>
    <row r="334" spans="1:17">
      <c r="E334" t="s">
        <v>345</v>
      </c>
      <c r="F334" t="s">
        <v>346</v>
      </c>
      <c r="G334" t="s">
        <v>347</v>
      </c>
      <c r="H334" t="s">
        <v>348</v>
      </c>
      <c r="I334" t="s">
        <v>349</v>
      </c>
      <c r="J334" t="s">
        <v>350</v>
      </c>
      <c r="K334" t="s">
        <v>351</v>
      </c>
      <c r="L334" t="s">
        <v>349</v>
      </c>
      <c r="M334" t="s">
        <v>351</v>
      </c>
      <c r="N334" t="s">
        <v>352</v>
      </c>
      <c r="O334" t="s">
        <v>353</v>
      </c>
      <c r="P334" t="s">
        <v>354</v>
      </c>
    </row>
    <row r="335" spans="1:17">
      <c r="E335" t="s">
        <v>355</v>
      </c>
      <c r="F335" t="s">
        <v>356</v>
      </c>
      <c r="G335" t="s">
        <v>357</v>
      </c>
      <c r="H335" t="s">
        <v>358</v>
      </c>
      <c r="J335" t="s">
        <v>359</v>
      </c>
      <c r="K335" t="s">
        <v>360</v>
      </c>
      <c r="M335" t="s">
        <v>361</v>
      </c>
      <c r="N335" t="s">
        <v>362</v>
      </c>
      <c r="O335" t="s">
        <v>362</v>
      </c>
      <c r="P335" t="s">
        <v>363</v>
      </c>
      <c r="Q335" t="s">
        <v>364</v>
      </c>
    </row>
    <row r="336" spans="1:17">
      <c r="A336" t="s">
        <v>365</v>
      </c>
      <c r="C336" t="s">
        <v>366</v>
      </c>
      <c r="D336" t="s">
        <v>367</v>
      </c>
      <c r="E336" t="s">
        <v>368</v>
      </c>
      <c r="F336" t="s">
        <v>369</v>
      </c>
      <c r="G336" t="s">
        <v>370</v>
      </c>
      <c r="H336" t="s">
        <v>368</v>
      </c>
      <c r="J336" t="s">
        <v>368</v>
      </c>
      <c r="K336" t="s">
        <v>368</v>
      </c>
      <c r="M336" t="s">
        <v>368</v>
      </c>
    </row>
    <row r="339" spans="1:17">
      <c r="A339" t="s">
        <v>779</v>
      </c>
      <c r="B339" t="s">
        <v>780</v>
      </c>
      <c r="C339" t="s">
        <v>793</v>
      </c>
      <c r="D339" t="s">
        <v>794</v>
      </c>
      <c r="E339" t="s">
        <v>795</v>
      </c>
      <c r="F339">
        <v>6.5</v>
      </c>
      <c r="G339">
        <v>645.19000000000005</v>
      </c>
      <c r="H339">
        <v>0</v>
      </c>
      <c r="J339">
        <v>0</v>
      </c>
      <c r="K339" t="s">
        <v>376</v>
      </c>
      <c r="M339" t="s">
        <v>376</v>
      </c>
      <c r="P339" t="s">
        <v>796</v>
      </c>
      <c r="Q339" t="s">
        <v>377</v>
      </c>
    </row>
    <row r="341" spans="1:17">
      <c r="A341" t="s">
        <v>779</v>
      </c>
      <c r="B341" t="s">
        <v>780</v>
      </c>
      <c r="C341" t="s">
        <v>373</v>
      </c>
      <c r="D341" t="s">
        <v>797</v>
      </c>
      <c r="E341" t="s">
        <v>798</v>
      </c>
      <c r="F341">
        <v>20</v>
      </c>
      <c r="G341">
        <v>1985.2</v>
      </c>
      <c r="H341">
        <v>0</v>
      </c>
      <c r="J341">
        <v>0</v>
      </c>
      <c r="K341" t="s">
        <v>376</v>
      </c>
      <c r="M341" t="s">
        <v>376</v>
      </c>
      <c r="P341" t="s">
        <v>799</v>
      </c>
      <c r="Q341" t="s">
        <v>377</v>
      </c>
    </row>
    <row r="343" spans="1:17">
      <c r="A343" t="s">
        <v>779</v>
      </c>
      <c r="B343" t="s">
        <v>780</v>
      </c>
      <c r="C343" t="s">
        <v>373</v>
      </c>
      <c r="D343" t="s">
        <v>800</v>
      </c>
      <c r="E343" t="s">
        <v>436</v>
      </c>
      <c r="F343">
        <v>2.5</v>
      </c>
      <c r="G343">
        <v>402.58</v>
      </c>
      <c r="H343">
        <v>0</v>
      </c>
      <c r="J343">
        <v>0</v>
      </c>
      <c r="K343" t="s">
        <v>376</v>
      </c>
      <c r="M343" t="s">
        <v>376</v>
      </c>
      <c r="P343" t="s">
        <v>801</v>
      </c>
      <c r="Q343" t="s">
        <v>377</v>
      </c>
    </row>
    <row r="345" spans="1:17">
      <c r="A345" t="s">
        <v>779</v>
      </c>
      <c r="B345" t="s">
        <v>780</v>
      </c>
      <c r="C345" t="s">
        <v>601</v>
      </c>
      <c r="D345" t="s">
        <v>802</v>
      </c>
      <c r="E345" t="s">
        <v>803</v>
      </c>
      <c r="F345">
        <v>10.5</v>
      </c>
      <c r="G345">
        <v>2390.2199999999998</v>
      </c>
      <c r="H345">
        <v>0</v>
      </c>
      <c r="J345">
        <v>0</v>
      </c>
      <c r="K345" t="s">
        <v>376</v>
      </c>
      <c r="M345" t="s">
        <v>376</v>
      </c>
      <c r="P345" t="s">
        <v>804</v>
      </c>
      <c r="Q345" t="s">
        <v>377</v>
      </c>
    </row>
    <row r="347" spans="1:17">
      <c r="A347" t="s">
        <v>779</v>
      </c>
      <c r="B347" t="s">
        <v>780</v>
      </c>
      <c r="C347" t="s">
        <v>373</v>
      </c>
      <c r="D347" t="s">
        <v>805</v>
      </c>
      <c r="E347" t="s">
        <v>806</v>
      </c>
      <c r="F347">
        <v>11.5</v>
      </c>
      <c r="G347">
        <v>2556.4499999999998</v>
      </c>
      <c r="H347">
        <v>0</v>
      </c>
      <c r="J347">
        <v>0</v>
      </c>
      <c r="K347" t="s">
        <v>376</v>
      </c>
      <c r="M347" t="s">
        <v>376</v>
      </c>
      <c r="P347" t="s">
        <v>807</v>
      </c>
      <c r="Q347" t="s">
        <v>377</v>
      </c>
    </row>
    <row r="349" spans="1:17">
      <c r="A349" t="s">
        <v>779</v>
      </c>
      <c r="B349" t="s">
        <v>780</v>
      </c>
      <c r="C349" t="s">
        <v>751</v>
      </c>
      <c r="D349" t="s">
        <v>808</v>
      </c>
      <c r="E349" t="s">
        <v>809</v>
      </c>
      <c r="F349">
        <v>0</v>
      </c>
      <c r="G349">
        <v>0</v>
      </c>
      <c r="H349">
        <v>0</v>
      </c>
      <c r="J349">
        <v>0</v>
      </c>
      <c r="K349" t="s">
        <v>376</v>
      </c>
      <c r="M349" t="s">
        <v>376</v>
      </c>
      <c r="P349" t="s">
        <v>809</v>
      </c>
      <c r="Q349" t="s">
        <v>377</v>
      </c>
    </row>
    <row r="351" spans="1:17">
      <c r="A351" t="s">
        <v>779</v>
      </c>
      <c r="B351" t="s">
        <v>780</v>
      </c>
      <c r="C351" t="s">
        <v>373</v>
      </c>
      <c r="D351" t="s">
        <v>810</v>
      </c>
      <c r="E351" t="s">
        <v>811</v>
      </c>
      <c r="F351">
        <v>23.5</v>
      </c>
      <c r="G351">
        <v>1821.4</v>
      </c>
      <c r="H351">
        <v>0</v>
      </c>
      <c r="J351">
        <v>0</v>
      </c>
      <c r="K351" t="s">
        <v>376</v>
      </c>
      <c r="M351" t="s">
        <v>376</v>
      </c>
      <c r="P351" t="s">
        <v>812</v>
      </c>
      <c r="Q351" t="s">
        <v>377</v>
      </c>
    </row>
    <row r="353" spans="1:17">
      <c r="A353" t="s">
        <v>779</v>
      </c>
      <c r="B353" t="s">
        <v>780</v>
      </c>
      <c r="C353" t="s">
        <v>373</v>
      </c>
      <c r="D353" t="s">
        <v>813</v>
      </c>
      <c r="E353" t="s">
        <v>814</v>
      </c>
      <c r="F353">
        <v>0</v>
      </c>
      <c r="G353">
        <v>0</v>
      </c>
      <c r="H353">
        <v>0</v>
      </c>
      <c r="J353">
        <v>0</v>
      </c>
      <c r="K353" t="s">
        <v>376</v>
      </c>
      <c r="M353" t="s">
        <v>376</v>
      </c>
      <c r="P353" t="s">
        <v>814</v>
      </c>
      <c r="Q353" t="s">
        <v>377</v>
      </c>
    </row>
    <row r="355" spans="1:17">
      <c r="A355" t="s">
        <v>779</v>
      </c>
      <c r="B355" t="s">
        <v>780</v>
      </c>
      <c r="C355" t="s">
        <v>373</v>
      </c>
      <c r="D355" t="s">
        <v>815</v>
      </c>
      <c r="E355" t="s">
        <v>816</v>
      </c>
      <c r="F355">
        <v>0</v>
      </c>
      <c r="G355">
        <v>0</v>
      </c>
      <c r="H355">
        <v>0</v>
      </c>
      <c r="J355">
        <v>0</v>
      </c>
      <c r="K355" t="s">
        <v>376</v>
      </c>
      <c r="M355" t="s">
        <v>376</v>
      </c>
      <c r="P355" t="s">
        <v>816</v>
      </c>
      <c r="Q355" t="s">
        <v>377</v>
      </c>
    </row>
    <row r="357" spans="1:17">
      <c r="A357" t="s">
        <v>779</v>
      </c>
      <c r="B357" t="s">
        <v>780</v>
      </c>
      <c r="C357" t="s">
        <v>373</v>
      </c>
      <c r="D357" t="s">
        <v>817</v>
      </c>
      <c r="E357" t="s">
        <v>818</v>
      </c>
      <c r="F357">
        <v>10.5</v>
      </c>
      <c r="G357">
        <v>925.47</v>
      </c>
      <c r="H357">
        <v>0</v>
      </c>
      <c r="J357">
        <v>0</v>
      </c>
      <c r="K357" t="s">
        <v>376</v>
      </c>
      <c r="M357" t="s">
        <v>376</v>
      </c>
      <c r="P357" t="s">
        <v>819</v>
      </c>
      <c r="Q357" t="s">
        <v>377</v>
      </c>
    </row>
    <row r="359" spans="1:17">
      <c r="A359" t="s">
        <v>779</v>
      </c>
      <c r="B359" t="s">
        <v>780</v>
      </c>
      <c r="C359" t="s">
        <v>373</v>
      </c>
      <c r="D359" t="s">
        <v>820</v>
      </c>
      <c r="E359" t="s">
        <v>821</v>
      </c>
      <c r="F359">
        <v>2</v>
      </c>
      <c r="G359">
        <v>383.96</v>
      </c>
      <c r="H359">
        <v>0</v>
      </c>
      <c r="J359">
        <v>0</v>
      </c>
      <c r="K359" t="s">
        <v>376</v>
      </c>
      <c r="M359" t="s">
        <v>376</v>
      </c>
      <c r="P359" t="s">
        <v>822</v>
      </c>
      <c r="Q359" t="s">
        <v>377</v>
      </c>
    </row>
    <row r="361" spans="1:17">
      <c r="A361" t="s">
        <v>779</v>
      </c>
      <c r="B361" t="s">
        <v>780</v>
      </c>
      <c r="C361" t="s">
        <v>373</v>
      </c>
      <c r="D361" t="s">
        <v>823</v>
      </c>
      <c r="E361" t="s">
        <v>824</v>
      </c>
      <c r="F361">
        <v>17.5</v>
      </c>
      <c r="G361">
        <v>1509.16</v>
      </c>
      <c r="H361">
        <v>0</v>
      </c>
      <c r="J361">
        <v>0</v>
      </c>
      <c r="K361" t="s">
        <v>376</v>
      </c>
      <c r="M361" t="s">
        <v>376</v>
      </c>
      <c r="P361" t="s">
        <v>825</v>
      </c>
      <c r="Q361" t="s">
        <v>377</v>
      </c>
    </row>
    <row r="363" spans="1:17">
      <c r="A363" t="s">
        <v>779</v>
      </c>
      <c r="B363" t="s">
        <v>780</v>
      </c>
      <c r="C363" t="s">
        <v>373</v>
      </c>
      <c r="D363" t="s">
        <v>826</v>
      </c>
      <c r="E363" t="s">
        <v>827</v>
      </c>
      <c r="F363">
        <v>0</v>
      </c>
      <c r="G363">
        <v>0</v>
      </c>
      <c r="H363">
        <v>0</v>
      </c>
      <c r="J363">
        <v>0</v>
      </c>
      <c r="K363" t="s">
        <v>376</v>
      </c>
      <c r="M363" t="s">
        <v>376</v>
      </c>
      <c r="P363" t="s">
        <v>827</v>
      </c>
      <c r="Q363" t="s">
        <v>377</v>
      </c>
    </row>
    <row r="365" spans="1:17">
      <c r="A365" t="s">
        <v>779</v>
      </c>
      <c r="B365" t="s">
        <v>780</v>
      </c>
      <c r="C365" t="s">
        <v>751</v>
      </c>
      <c r="D365" t="s">
        <v>828</v>
      </c>
      <c r="E365" t="s">
        <v>829</v>
      </c>
      <c r="F365">
        <v>1.5</v>
      </c>
      <c r="G365">
        <v>859.91</v>
      </c>
      <c r="H365">
        <v>0</v>
      </c>
      <c r="J365">
        <v>0</v>
      </c>
      <c r="K365" t="s">
        <v>376</v>
      </c>
      <c r="M365" t="s">
        <v>376</v>
      </c>
      <c r="P365" t="s">
        <v>830</v>
      </c>
      <c r="Q365" t="s">
        <v>377</v>
      </c>
    </row>
    <row r="367" spans="1:17">
      <c r="A367" t="s">
        <v>779</v>
      </c>
      <c r="B367" t="s">
        <v>780</v>
      </c>
      <c r="C367" t="s">
        <v>373</v>
      </c>
      <c r="D367" t="s">
        <v>831</v>
      </c>
      <c r="E367" t="s">
        <v>832</v>
      </c>
      <c r="F367">
        <v>5</v>
      </c>
      <c r="G367">
        <v>462.2</v>
      </c>
      <c r="H367">
        <v>0</v>
      </c>
      <c r="J367">
        <v>0</v>
      </c>
      <c r="K367" t="s">
        <v>376</v>
      </c>
      <c r="M367" t="s">
        <v>376</v>
      </c>
      <c r="P367" t="s">
        <v>833</v>
      </c>
      <c r="Q367" t="s">
        <v>377</v>
      </c>
    </row>
    <row r="369" spans="1:17">
      <c r="A369" t="s">
        <v>779</v>
      </c>
      <c r="B369" t="s">
        <v>780</v>
      </c>
      <c r="C369" t="s">
        <v>373</v>
      </c>
      <c r="D369" t="s">
        <v>834</v>
      </c>
      <c r="E369" t="s">
        <v>835</v>
      </c>
      <c r="F369">
        <v>12</v>
      </c>
      <c r="G369">
        <v>2544</v>
      </c>
      <c r="H369">
        <v>0</v>
      </c>
      <c r="J369">
        <v>0</v>
      </c>
      <c r="K369" t="s">
        <v>376</v>
      </c>
      <c r="M369" t="s">
        <v>376</v>
      </c>
      <c r="P369" t="s">
        <v>836</v>
      </c>
      <c r="Q369" t="s">
        <v>377</v>
      </c>
    </row>
    <row r="371" spans="1:17">
      <c r="A371" t="s">
        <v>779</v>
      </c>
      <c r="B371" t="s">
        <v>780</v>
      </c>
      <c r="C371" t="s">
        <v>373</v>
      </c>
      <c r="D371" t="s">
        <v>837</v>
      </c>
      <c r="E371" t="s">
        <v>838</v>
      </c>
      <c r="F371">
        <v>0</v>
      </c>
      <c r="G371">
        <v>0</v>
      </c>
      <c r="H371">
        <v>0</v>
      </c>
      <c r="J371">
        <v>0</v>
      </c>
      <c r="K371" t="s">
        <v>376</v>
      </c>
      <c r="M371" t="s">
        <v>376</v>
      </c>
      <c r="P371" t="s">
        <v>838</v>
      </c>
      <c r="Q371" t="s">
        <v>377</v>
      </c>
    </row>
    <row r="373" spans="1:17">
      <c r="A373" t="s">
        <v>779</v>
      </c>
      <c r="B373" t="s">
        <v>780</v>
      </c>
      <c r="C373" t="s">
        <v>751</v>
      </c>
      <c r="D373" t="s">
        <v>839</v>
      </c>
      <c r="E373" t="s">
        <v>840</v>
      </c>
      <c r="F373">
        <v>14</v>
      </c>
      <c r="G373">
        <v>1263.92</v>
      </c>
      <c r="H373">
        <v>0</v>
      </c>
      <c r="J373">
        <v>0</v>
      </c>
      <c r="K373" t="s">
        <v>376</v>
      </c>
      <c r="M373" t="s">
        <v>376</v>
      </c>
      <c r="P373" t="s">
        <v>841</v>
      </c>
      <c r="Q373" t="s">
        <v>377</v>
      </c>
    </row>
    <row r="375" spans="1:17">
      <c r="A375" t="s">
        <v>779</v>
      </c>
      <c r="B375" t="s">
        <v>780</v>
      </c>
      <c r="C375" t="s">
        <v>373</v>
      </c>
      <c r="D375" t="s">
        <v>842</v>
      </c>
      <c r="E375" t="s">
        <v>843</v>
      </c>
      <c r="F375">
        <v>0</v>
      </c>
      <c r="G375">
        <v>0</v>
      </c>
      <c r="H375">
        <v>0</v>
      </c>
      <c r="J375">
        <v>0</v>
      </c>
      <c r="K375" t="s">
        <v>376</v>
      </c>
      <c r="M375" t="s">
        <v>376</v>
      </c>
      <c r="P375" t="s">
        <v>843</v>
      </c>
      <c r="Q375" t="s">
        <v>377</v>
      </c>
    </row>
    <row r="377" spans="1:17">
      <c r="A377" t="s">
        <v>779</v>
      </c>
      <c r="B377" t="s">
        <v>780</v>
      </c>
      <c r="C377" t="s">
        <v>373</v>
      </c>
      <c r="D377" t="s">
        <v>844</v>
      </c>
      <c r="E377" t="s">
        <v>845</v>
      </c>
      <c r="F377">
        <v>0</v>
      </c>
      <c r="G377">
        <v>0</v>
      </c>
      <c r="H377">
        <v>0</v>
      </c>
      <c r="J377">
        <v>0</v>
      </c>
      <c r="K377" t="s">
        <v>376</v>
      </c>
      <c r="M377" t="s">
        <v>376</v>
      </c>
      <c r="P377" t="s">
        <v>845</v>
      </c>
      <c r="Q377" t="s">
        <v>377</v>
      </c>
    </row>
    <row r="379" spans="1:17">
      <c r="A379" t="s">
        <v>779</v>
      </c>
      <c r="B379" t="s">
        <v>780</v>
      </c>
      <c r="C379" t="s">
        <v>373</v>
      </c>
      <c r="D379" t="s">
        <v>846</v>
      </c>
      <c r="E379" t="s">
        <v>847</v>
      </c>
      <c r="F379">
        <v>0</v>
      </c>
      <c r="G379">
        <v>0</v>
      </c>
      <c r="H379">
        <v>0</v>
      </c>
      <c r="J379">
        <v>0</v>
      </c>
      <c r="K379" t="s">
        <v>376</v>
      </c>
      <c r="M379" t="s">
        <v>376</v>
      </c>
      <c r="P379" t="s">
        <v>847</v>
      </c>
      <c r="Q379" t="s">
        <v>377</v>
      </c>
    </row>
    <row r="381" spans="1:17">
      <c r="A381" t="s">
        <v>779</v>
      </c>
      <c r="B381" t="s">
        <v>780</v>
      </c>
      <c r="C381" t="s">
        <v>373</v>
      </c>
      <c r="D381" t="s">
        <v>848</v>
      </c>
      <c r="E381" t="s">
        <v>849</v>
      </c>
      <c r="F381">
        <v>16.5</v>
      </c>
      <c r="G381">
        <v>3667.95</v>
      </c>
      <c r="H381">
        <v>0</v>
      </c>
      <c r="J381">
        <v>0</v>
      </c>
      <c r="K381" t="s">
        <v>376</v>
      </c>
      <c r="M381" t="s">
        <v>376</v>
      </c>
      <c r="P381" t="s">
        <v>850</v>
      </c>
      <c r="Q381" t="s">
        <v>377</v>
      </c>
    </row>
    <row r="383" spans="1:17">
      <c r="A383" t="s">
        <v>779</v>
      </c>
      <c r="B383" t="s">
        <v>780</v>
      </c>
      <c r="C383" t="s">
        <v>373</v>
      </c>
      <c r="D383" t="s">
        <v>851</v>
      </c>
      <c r="E383" t="s">
        <v>852</v>
      </c>
      <c r="F383">
        <v>10</v>
      </c>
      <c r="G383">
        <v>2070.1999999999998</v>
      </c>
      <c r="H383">
        <v>0</v>
      </c>
      <c r="J383">
        <v>0</v>
      </c>
      <c r="K383" t="s">
        <v>376</v>
      </c>
      <c r="M383" t="s">
        <v>376</v>
      </c>
      <c r="P383" t="s">
        <v>853</v>
      </c>
      <c r="Q383" t="s">
        <v>377</v>
      </c>
    </row>
    <row r="385" spans="1:17">
      <c r="A385" t="s">
        <v>385</v>
      </c>
      <c r="B385" t="s">
        <v>386</v>
      </c>
      <c r="C385" t="s">
        <v>387</v>
      </c>
      <c r="D385" t="s">
        <v>388</v>
      </c>
      <c r="E385" t="s">
        <v>389</v>
      </c>
      <c r="F385" t="s">
        <v>385</v>
      </c>
      <c r="G385" t="s">
        <v>390</v>
      </c>
      <c r="H385" t="s">
        <v>391</v>
      </c>
      <c r="I385" t="s">
        <v>392</v>
      </c>
      <c r="J385" t="s">
        <v>393</v>
      </c>
      <c r="K385" t="s">
        <v>394</v>
      </c>
      <c r="L385" t="s">
        <v>392</v>
      </c>
      <c r="M385" t="s">
        <v>386</v>
      </c>
      <c r="N385" t="s">
        <v>395</v>
      </c>
      <c r="O385" t="s">
        <v>395</v>
      </c>
      <c r="P385" t="s">
        <v>394</v>
      </c>
      <c r="Q385" t="s">
        <v>396</v>
      </c>
    </row>
    <row r="386" spans="1:17">
      <c r="A386" t="s">
        <v>779</v>
      </c>
      <c r="B386" t="s">
        <v>780</v>
      </c>
      <c r="E386" t="s">
        <v>854</v>
      </c>
      <c r="F386">
        <v>198.5</v>
      </c>
      <c r="G386">
        <v>29745.87</v>
      </c>
      <c r="H386">
        <v>0</v>
      </c>
      <c r="J386">
        <v>0</v>
      </c>
      <c r="K386" t="s">
        <v>376</v>
      </c>
      <c r="M386" t="s">
        <v>376</v>
      </c>
      <c r="P386" t="s">
        <v>855</v>
      </c>
    </row>
    <row r="388" spans="1:17">
      <c r="A388" t="s">
        <v>385</v>
      </c>
      <c r="B388" t="s">
        <v>386</v>
      </c>
      <c r="C388" t="s">
        <v>387</v>
      </c>
      <c r="D388" t="s">
        <v>388</v>
      </c>
      <c r="E388" t="s">
        <v>389</v>
      </c>
      <c r="F388" t="s">
        <v>385</v>
      </c>
      <c r="G388" t="s">
        <v>390</v>
      </c>
      <c r="H388" t="s">
        <v>391</v>
      </c>
      <c r="I388" t="s">
        <v>392</v>
      </c>
      <c r="J388" t="s">
        <v>393</v>
      </c>
      <c r="K388" t="s">
        <v>394</v>
      </c>
      <c r="L388" t="s">
        <v>392</v>
      </c>
      <c r="M388" t="s">
        <v>386</v>
      </c>
      <c r="N388" t="s">
        <v>395</v>
      </c>
      <c r="O388" t="s">
        <v>395</v>
      </c>
      <c r="P388" t="s">
        <v>394</v>
      </c>
      <c r="Q388" t="s">
        <v>396</v>
      </c>
    </row>
    <row r="389" spans="1:17">
      <c r="A389" t="s">
        <v>856</v>
      </c>
      <c r="B389" t="s">
        <v>857</v>
      </c>
      <c r="C389" t="s">
        <v>373</v>
      </c>
      <c r="D389" t="s">
        <v>858</v>
      </c>
      <c r="E389" t="s">
        <v>859</v>
      </c>
      <c r="F389">
        <v>3</v>
      </c>
      <c r="G389">
        <v>442.64</v>
      </c>
      <c r="H389">
        <v>0</v>
      </c>
      <c r="J389">
        <v>0</v>
      </c>
      <c r="K389" t="s">
        <v>376</v>
      </c>
      <c r="M389" t="s">
        <v>376</v>
      </c>
      <c r="P389" t="s">
        <v>860</v>
      </c>
    </row>
    <row r="391" spans="1:17">
      <c r="A391" t="s">
        <v>856</v>
      </c>
      <c r="B391" t="s">
        <v>857</v>
      </c>
      <c r="C391" t="s">
        <v>751</v>
      </c>
      <c r="D391" t="s">
        <v>861</v>
      </c>
      <c r="E391" t="s">
        <v>862</v>
      </c>
      <c r="F391">
        <v>0</v>
      </c>
      <c r="G391">
        <v>0</v>
      </c>
      <c r="H391">
        <v>0</v>
      </c>
      <c r="J391">
        <v>0</v>
      </c>
      <c r="K391" t="s">
        <v>376</v>
      </c>
      <c r="M391" t="s">
        <v>376</v>
      </c>
      <c r="P391" t="s">
        <v>862</v>
      </c>
    </row>
    <row r="393" spans="1:17">
      <c r="A393" t="s">
        <v>385</v>
      </c>
      <c r="B393" t="s">
        <v>386</v>
      </c>
      <c r="C393" t="s">
        <v>387</v>
      </c>
      <c r="D393" t="s">
        <v>388</v>
      </c>
      <c r="E393" t="s">
        <v>389</v>
      </c>
      <c r="F393" t="s">
        <v>385</v>
      </c>
      <c r="G393" t="s">
        <v>390</v>
      </c>
      <c r="H393" t="s">
        <v>391</v>
      </c>
      <c r="I393" t="s">
        <v>392</v>
      </c>
      <c r="J393" t="s">
        <v>393</v>
      </c>
      <c r="K393" t="s">
        <v>394</v>
      </c>
      <c r="L393" t="s">
        <v>392</v>
      </c>
      <c r="M393" t="s">
        <v>386</v>
      </c>
      <c r="N393" t="s">
        <v>395</v>
      </c>
      <c r="O393" t="s">
        <v>395</v>
      </c>
      <c r="P393" t="s">
        <v>394</v>
      </c>
      <c r="Q393" t="s">
        <v>396</v>
      </c>
    </row>
    <row r="394" spans="1:17">
      <c r="A394" t="s">
        <v>856</v>
      </c>
      <c r="B394" t="s">
        <v>857</v>
      </c>
      <c r="E394" t="s">
        <v>863</v>
      </c>
      <c r="F394">
        <v>3</v>
      </c>
      <c r="G394">
        <v>442.64</v>
      </c>
      <c r="H394">
        <v>0</v>
      </c>
      <c r="J394">
        <v>0</v>
      </c>
      <c r="K394" t="s">
        <v>376</v>
      </c>
      <c r="M394" t="s">
        <v>376</v>
      </c>
      <c r="P394" t="s">
        <v>864</v>
      </c>
    </row>
    <row r="396" spans="1:17">
      <c r="A396" t="s">
        <v>385</v>
      </c>
      <c r="B396" t="s">
        <v>386</v>
      </c>
      <c r="C396" t="s">
        <v>387</v>
      </c>
      <c r="D396" t="s">
        <v>388</v>
      </c>
      <c r="E396" t="s">
        <v>389</v>
      </c>
      <c r="F396" t="s">
        <v>385</v>
      </c>
      <c r="G396" t="s">
        <v>390</v>
      </c>
      <c r="H396" t="s">
        <v>391</v>
      </c>
      <c r="I396" t="s">
        <v>392</v>
      </c>
      <c r="J396" t="s">
        <v>393</v>
      </c>
      <c r="K396" t="s">
        <v>394</v>
      </c>
      <c r="L396" t="s">
        <v>392</v>
      </c>
      <c r="M396" t="s">
        <v>386</v>
      </c>
      <c r="N396" t="s">
        <v>395</v>
      </c>
      <c r="O396" t="s">
        <v>395</v>
      </c>
      <c r="P396" t="s">
        <v>394</v>
      </c>
      <c r="Q396" t="s">
        <v>396</v>
      </c>
    </row>
    <row r="398" spans="1:17">
      <c r="A398" t="s">
        <v>332</v>
      </c>
      <c r="B398" t="s">
        <v>333</v>
      </c>
      <c r="D398" t="s">
        <v>334</v>
      </c>
      <c r="E398" t="s">
        <v>335</v>
      </c>
      <c r="G398" t="s">
        <v>336</v>
      </c>
      <c r="H398" t="s">
        <v>337</v>
      </c>
      <c r="I398" t="s">
        <v>338</v>
      </c>
      <c r="J398" s="13">
        <v>43154</v>
      </c>
      <c r="K398" t="s">
        <v>865</v>
      </c>
    </row>
    <row r="399" spans="1:17">
      <c r="G399" t="s">
        <v>340</v>
      </c>
      <c r="H399" t="s">
        <v>341</v>
      </c>
      <c r="K399" t="s">
        <v>342</v>
      </c>
      <c r="L399" t="s">
        <v>343</v>
      </c>
      <c r="P399" t="s">
        <v>344</v>
      </c>
    </row>
    <row r="400" spans="1:17">
      <c r="E400" t="s">
        <v>345</v>
      </c>
      <c r="F400" t="s">
        <v>346</v>
      </c>
      <c r="G400" t="s">
        <v>347</v>
      </c>
      <c r="H400" t="s">
        <v>348</v>
      </c>
      <c r="I400" t="s">
        <v>349</v>
      </c>
      <c r="J400" t="s">
        <v>350</v>
      </c>
      <c r="K400" t="s">
        <v>351</v>
      </c>
      <c r="L400" t="s">
        <v>349</v>
      </c>
      <c r="M400" t="s">
        <v>351</v>
      </c>
      <c r="N400" t="s">
        <v>352</v>
      </c>
      <c r="O400" t="s">
        <v>353</v>
      </c>
      <c r="P400" t="s">
        <v>354</v>
      </c>
    </row>
    <row r="401" spans="1:17">
      <c r="E401" t="s">
        <v>355</v>
      </c>
      <c r="F401" t="s">
        <v>356</v>
      </c>
      <c r="G401" t="s">
        <v>357</v>
      </c>
      <c r="H401" t="s">
        <v>358</v>
      </c>
      <c r="J401" t="s">
        <v>359</v>
      </c>
      <c r="K401" t="s">
        <v>360</v>
      </c>
      <c r="M401" t="s">
        <v>361</v>
      </c>
      <c r="N401" t="s">
        <v>362</v>
      </c>
      <c r="O401" t="s">
        <v>362</v>
      </c>
      <c r="P401" t="s">
        <v>363</v>
      </c>
      <c r="Q401" t="s">
        <v>364</v>
      </c>
    </row>
    <row r="402" spans="1:17">
      <c r="A402" t="s">
        <v>365</v>
      </c>
      <c r="C402" t="s">
        <v>366</v>
      </c>
      <c r="D402" t="s">
        <v>367</v>
      </c>
      <c r="E402" t="s">
        <v>368</v>
      </c>
      <c r="F402" t="s">
        <v>369</v>
      </c>
      <c r="G402" t="s">
        <v>370</v>
      </c>
      <c r="H402" t="s">
        <v>368</v>
      </c>
      <c r="J402" t="s">
        <v>368</v>
      </c>
      <c r="K402" t="s">
        <v>368</v>
      </c>
      <c r="M402" t="s">
        <v>368</v>
      </c>
    </row>
    <row r="404" spans="1:17">
      <c r="A404" t="s">
        <v>866</v>
      </c>
      <c r="B404" t="s">
        <v>867</v>
      </c>
      <c r="C404" t="s">
        <v>373</v>
      </c>
      <c r="D404" t="s">
        <v>868</v>
      </c>
      <c r="E404" t="s">
        <v>410</v>
      </c>
      <c r="F404">
        <v>0</v>
      </c>
      <c r="G404">
        <v>0</v>
      </c>
      <c r="H404">
        <v>0</v>
      </c>
      <c r="J404">
        <v>0</v>
      </c>
      <c r="K404" t="s">
        <v>376</v>
      </c>
      <c r="M404" t="s">
        <v>376</v>
      </c>
      <c r="P404" t="s">
        <v>410</v>
      </c>
      <c r="Q404">
        <v>0</v>
      </c>
    </row>
    <row r="406" spans="1:17">
      <c r="A406" t="s">
        <v>866</v>
      </c>
      <c r="B406" t="s">
        <v>867</v>
      </c>
      <c r="C406" t="s">
        <v>373</v>
      </c>
      <c r="D406" t="s">
        <v>869</v>
      </c>
      <c r="E406" t="s">
        <v>870</v>
      </c>
      <c r="F406">
        <v>13</v>
      </c>
      <c r="G406">
        <v>1714.96</v>
      </c>
      <c r="H406">
        <v>0</v>
      </c>
      <c r="J406">
        <v>0</v>
      </c>
      <c r="K406" t="s">
        <v>376</v>
      </c>
      <c r="M406" t="s">
        <v>376</v>
      </c>
      <c r="P406" t="s">
        <v>871</v>
      </c>
    </row>
    <row r="408" spans="1:17">
      <c r="A408" t="s">
        <v>866</v>
      </c>
      <c r="B408" t="s">
        <v>867</v>
      </c>
      <c r="C408" t="s">
        <v>601</v>
      </c>
      <c r="D408" t="s">
        <v>872</v>
      </c>
      <c r="E408" t="s">
        <v>376</v>
      </c>
      <c r="F408">
        <v>2.5</v>
      </c>
      <c r="G408">
        <v>442.64</v>
      </c>
      <c r="H408">
        <v>0</v>
      </c>
      <c r="J408">
        <v>0</v>
      </c>
      <c r="K408" t="s">
        <v>376</v>
      </c>
      <c r="M408" t="s">
        <v>376</v>
      </c>
      <c r="P408" t="s">
        <v>873</v>
      </c>
    </row>
    <row r="410" spans="1:17">
      <c r="A410" t="s">
        <v>866</v>
      </c>
      <c r="B410" t="s">
        <v>867</v>
      </c>
      <c r="C410" t="s">
        <v>373</v>
      </c>
      <c r="D410" t="s">
        <v>874</v>
      </c>
      <c r="E410" t="s">
        <v>875</v>
      </c>
      <c r="F410">
        <v>19</v>
      </c>
      <c r="G410">
        <v>1216.33</v>
      </c>
      <c r="H410">
        <v>0</v>
      </c>
      <c r="J410">
        <v>0</v>
      </c>
      <c r="K410" t="s">
        <v>376</v>
      </c>
      <c r="M410" t="s">
        <v>376</v>
      </c>
      <c r="P410" t="s">
        <v>876</v>
      </c>
    </row>
    <row r="412" spans="1:17">
      <c r="A412" t="s">
        <v>385</v>
      </c>
      <c r="B412" t="s">
        <v>386</v>
      </c>
      <c r="C412" t="s">
        <v>387</v>
      </c>
      <c r="D412" t="s">
        <v>388</v>
      </c>
      <c r="E412" t="s">
        <v>389</v>
      </c>
      <c r="F412" t="s">
        <v>385</v>
      </c>
      <c r="G412" t="s">
        <v>390</v>
      </c>
      <c r="H412" t="s">
        <v>391</v>
      </c>
      <c r="I412" t="s">
        <v>392</v>
      </c>
      <c r="J412" t="s">
        <v>393</v>
      </c>
      <c r="K412" t="s">
        <v>394</v>
      </c>
      <c r="L412" t="s">
        <v>392</v>
      </c>
      <c r="M412" t="s">
        <v>386</v>
      </c>
      <c r="N412" t="s">
        <v>395</v>
      </c>
      <c r="O412" t="s">
        <v>395</v>
      </c>
      <c r="P412" t="s">
        <v>394</v>
      </c>
      <c r="Q412" t="s">
        <v>396</v>
      </c>
    </row>
    <row r="413" spans="1:17">
      <c r="A413" t="s">
        <v>866</v>
      </c>
      <c r="B413" t="s">
        <v>867</v>
      </c>
      <c r="E413" t="s">
        <v>877</v>
      </c>
      <c r="F413">
        <v>34.5</v>
      </c>
      <c r="G413">
        <v>3373.93</v>
      </c>
      <c r="H413">
        <v>0</v>
      </c>
      <c r="J413">
        <v>0</v>
      </c>
      <c r="K413" t="s">
        <v>376</v>
      </c>
      <c r="M413" t="s">
        <v>376</v>
      </c>
      <c r="P413" t="s">
        <v>878</v>
      </c>
    </row>
    <row r="415" spans="1:17">
      <c r="A415" t="s">
        <v>385</v>
      </c>
      <c r="B415" t="s">
        <v>386</v>
      </c>
      <c r="C415" t="s">
        <v>387</v>
      </c>
      <c r="D415" t="s">
        <v>388</v>
      </c>
      <c r="E415" t="s">
        <v>389</v>
      </c>
      <c r="F415" t="s">
        <v>385</v>
      </c>
      <c r="G415" t="s">
        <v>390</v>
      </c>
      <c r="H415" t="s">
        <v>391</v>
      </c>
      <c r="I415" t="s">
        <v>392</v>
      </c>
      <c r="J415" t="s">
        <v>393</v>
      </c>
      <c r="K415" t="s">
        <v>394</v>
      </c>
      <c r="L415" t="s">
        <v>392</v>
      </c>
      <c r="M415" t="s">
        <v>386</v>
      </c>
      <c r="N415" t="s">
        <v>395</v>
      </c>
      <c r="O415" t="s">
        <v>395</v>
      </c>
      <c r="P415" t="s">
        <v>394</v>
      </c>
      <c r="Q415" t="s">
        <v>396</v>
      </c>
    </row>
    <row r="416" spans="1:17">
      <c r="A416" t="s">
        <v>23</v>
      </c>
      <c r="C416" t="s">
        <v>601</v>
      </c>
      <c r="D416" t="s">
        <v>879</v>
      </c>
      <c r="E416" t="s">
        <v>880</v>
      </c>
      <c r="F416">
        <v>0</v>
      </c>
      <c r="G416">
        <v>0</v>
      </c>
      <c r="H416">
        <v>0</v>
      </c>
      <c r="J416">
        <v>0</v>
      </c>
      <c r="K416" t="s">
        <v>376</v>
      </c>
      <c r="M416" t="s">
        <v>376</v>
      </c>
      <c r="P416" t="s">
        <v>880</v>
      </c>
    </row>
    <row r="418" spans="1:17">
      <c r="A418" t="s">
        <v>23</v>
      </c>
      <c r="C418" t="s">
        <v>373</v>
      </c>
      <c r="D418" t="s">
        <v>881</v>
      </c>
      <c r="E418" t="s">
        <v>882</v>
      </c>
      <c r="F418">
        <v>0</v>
      </c>
      <c r="G418">
        <v>0</v>
      </c>
      <c r="H418">
        <v>0</v>
      </c>
      <c r="J418">
        <v>0</v>
      </c>
      <c r="K418" t="s">
        <v>376</v>
      </c>
      <c r="M418" t="s">
        <v>376</v>
      </c>
      <c r="P418" t="s">
        <v>882</v>
      </c>
    </row>
    <row r="420" spans="1:17">
      <c r="A420" t="s">
        <v>385</v>
      </c>
      <c r="B420" t="s">
        <v>386</v>
      </c>
      <c r="C420" t="s">
        <v>387</v>
      </c>
      <c r="D420" t="s">
        <v>388</v>
      </c>
      <c r="E420" t="s">
        <v>389</v>
      </c>
      <c r="F420" t="s">
        <v>385</v>
      </c>
      <c r="G420" t="s">
        <v>390</v>
      </c>
      <c r="H420" t="s">
        <v>391</v>
      </c>
      <c r="I420" t="s">
        <v>392</v>
      </c>
      <c r="J420" t="s">
        <v>393</v>
      </c>
      <c r="K420" t="s">
        <v>394</v>
      </c>
      <c r="L420" t="s">
        <v>392</v>
      </c>
      <c r="M420" t="s">
        <v>386</v>
      </c>
      <c r="N420" t="s">
        <v>395</v>
      </c>
      <c r="O420" t="s">
        <v>395</v>
      </c>
      <c r="P420" t="s">
        <v>394</v>
      </c>
      <c r="Q420" t="s">
        <v>396</v>
      </c>
    </row>
    <row r="421" spans="1:17">
      <c r="A421" t="s">
        <v>23</v>
      </c>
      <c r="E421" t="s">
        <v>883</v>
      </c>
      <c r="F421">
        <v>0</v>
      </c>
      <c r="G421">
        <v>0</v>
      </c>
      <c r="H421">
        <v>0</v>
      </c>
      <c r="J421">
        <v>0</v>
      </c>
      <c r="K421" t="s">
        <v>376</v>
      </c>
      <c r="M421" t="s">
        <v>376</v>
      </c>
      <c r="P421" t="s">
        <v>883</v>
      </c>
    </row>
    <row r="423" spans="1:17">
      <c r="A423" t="s">
        <v>385</v>
      </c>
      <c r="B423" t="s">
        <v>386</v>
      </c>
      <c r="C423" t="s">
        <v>387</v>
      </c>
      <c r="D423" t="s">
        <v>388</v>
      </c>
      <c r="E423" t="s">
        <v>389</v>
      </c>
      <c r="F423" t="s">
        <v>385</v>
      </c>
      <c r="G423" t="s">
        <v>390</v>
      </c>
      <c r="H423" t="s">
        <v>391</v>
      </c>
      <c r="I423" t="s">
        <v>392</v>
      </c>
      <c r="J423" t="s">
        <v>393</v>
      </c>
      <c r="K423" t="s">
        <v>394</v>
      </c>
      <c r="L423" t="s">
        <v>392</v>
      </c>
      <c r="M423" t="s">
        <v>386</v>
      </c>
      <c r="N423" t="s">
        <v>395</v>
      </c>
      <c r="O423" t="s">
        <v>395</v>
      </c>
      <c r="P423" t="s">
        <v>394</v>
      </c>
      <c r="Q423" t="s">
        <v>396</v>
      </c>
    </row>
    <row r="424" spans="1:17">
      <c r="A424" t="s">
        <v>884</v>
      </c>
      <c r="B424" t="s">
        <v>885</v>
      </c>
      <c r="C424" t="s">
        <v>373</v>
      </c>
      <c r="D424" t="s">
        <v>886</v>
      </c>
      <c r="E424" t="s">
        <v>887</v>
      </c>
      <c r="F424">
        <v>2</v>
      </c>
      <c r="G424">
        <v>383.96</v>
      </c>
      <c r="H424">
        <v>0</v>
      </c>
      <c r="J424">
        <v>0</v>
      </c>
      <c r="K424" t="s">
        <v>376</v>
      </c>
      <c r="M424" t="s">
        <v>376</v>
      </c>
      <c r="P424" t="s">
        <v>888</v>
      </c>
    </row>
    <row r="426" spans="1:17">
      <c r="A426" t="s">
        <v>884</v>
      </c>
      <c r="B426" t="s">
        <v>885</v>
      </c>
      <c r="C426" t="s">
        <v>601</v>
      </c>
      <c r="D426" t="s">
        <v>889</v>
      </c>
      <c r="E426" t="s">
        <v>890</v>
      </c>
      <c r="F426">
        <v>3</v>
      </c>
      <c r="G426">
        <v>333</v>
      </c>
      <c r="H426">
        <v>0</v>
      </c>
      <c r="J426">
        <v>0</v>
      </c>
      <c r="K426" t="s">
        <v>376</v>
      </c>
      <c r="M426" t="s">
        <v>376</v>
      </c>
      <c r="P426" t="s">
        <v>891</v>
      </c>
    </row>
    <row r="428" spans="1:17">
      <c r="A428" t="s">
        <v>385</v>
      </c>
      <c r="B428" t="s">
        <v>386</v>
      </c>
      <c r="C428" t="s">
        <v>387</v>
      </c>
      <c r="D428" t="s">
        <v>388</v>
      </c>
      <c r="E428" t="s">
        <v>389</v>
      </c>
      <c r="F428" t="s">
        <v>385</v>
      </c>
      <c r="G428" t="s">
        <v>390</v>
      </c>
      <c r="H428" t="s">
        <v>391</v>
      </c>
      <c r="I428" t="s">
        <v>392</v>
      </c>
      <c r="J428" t="s">
        <v>393</v>
      </c>
      <c r="K428" t="s">
        <v>394</v>
      </c>
      <c r="L428" t="s">
        <v>392</v>
      </c>
      <c r="M428" t="s">
        <v>386</v>
      </c>
      <c r="N428" t="s">
        <v>395</v>
      </c>
      <c r="O428" t="s">
        <v>395</v>
      </c>
      <c r="P428" t="s">
        <v>394</v>
      </c>
      <c r="Q428" t="s">
        <v>396</v>
      </c>
    </row>
    <row r="429" spans="1:17">
      <c r="A429" t="s">
        <v>884</v>
      </c>
      <c r="B429" t="s">
        <v>885</v>
      </c>
      <c r="E429" t="s">
        <v>892</v>
      </c>
      <c r="F429">
        <v>5</v>
      </c>
      <c r="G429">
        <v>716.96</v>
      </c>
      <c r="H429">
        <v>0</v>
      </c>
      <c r="J429">
        <v>0</v>
      </c>
      <c r="K429" t="s">
        <v>376</v>
      </c>
      <c r="M429" t="s">
        <v>376</v>
      </c>
      <c r="P429" t="s">
        <v>893</v>
      </c>
    </row>
    <row r="431" spans="1:17">
      <c r="A431" t="s">
        <v>385</v>
      </c>
      <c r="B431" t="s">
        <v>386</v>
      </c>
      <c r="C431" t="s">
        <v>387</v>
      </c>
      <c r="D431" t="s">
        <v>388</v>
      </c>
      <c r="E431" t="s">
        <v>389</v>
      </c>
      <c r="F431" t="s">
        <v>385</v>
      </c>
      <c r="G431" t="s">
        <v>390</v>
      </c>
      <c r="H431" t="s">
        <v>391</v>
      </c>
      <c r="I431" t="s">
        <v>392</v>
      </c>
      <c r="J431" t="s">
        <v>393</v>
      </c>
      <c r="K431" t="s">
        <v>394</v>
      </c>
      <c r="L431" t="s">
        <v>392</v>
      </c>
      <c r="M431" t="s">
        <v>386</v>
      </c>
      <c r="N431" t="s">
        <v>395</v>
      </c>
      <c r="O431" t="s">
        <v>395</v>
      </c>
      <c r="P431" t="s">
        <v>394</v>
      </c>
      <c r="Q431" t="s">
        <v>396</v>
      </c>
    </row>
    <row r="432" spans="1:17">
      <c r="A432" t="s">
        <v>26</v>
      </c>
      <c r="C432" t="s">
        <v>373</v>
      </c>
      <c r="D432" t="s">
        <v>894</v>
      </c>
      <c r="E432" t="s">
        <v>436</v>
      </c>
      <c r="F432">
        <v>6</v>
      </c>
      <c r="G432">
        <v>595.55999999999995</v>
      </c>
      <c r="H432">
        <v>0</v>
      </c>
      <c r="J432">
        <v>0</v>
      </c>
      <c r="K432" t="s">
        <v>376</v>
      </c>
      <c r="M432" t="s">
        <v>376</v>
      </c>
      <c r="P432" t="s">
        <v>499</v>
      </c>
    </row>
    <row r="434" spans="1:17">
      <c r="A434" t="s">
        <v>385</v>
      </c>
      <c r="B434" t="s">
        <v>386</v>
      </c>
      <c r="C434" t="s">
        <v>387</v>
      </c>
      <c r="D434" t="s">
        <v>388</v>
      </c>
      <c r="E434" t="s">
        <v>389</v>
      </c>
      <c r="F434" t="s">
        <v>385</v>
      </c>
      <c r="G434" t="s">
        <v>390</v>
      </c>
      <c r="H434" t="s">
        <v>391</v>
      </c>
      <c r="I434" t="s">
        <v>392</v>
      </c>
      <c r="J434" t="s">
        <v>393</v>
      </c>
      <c r="K434" t="s">
        <v>394</v>
      </c>
      <c r="L434" t="s">
        <v>392</v>
      </c>
      <c r="M434" t="s">
        <v>386</v>
      </c>
      <c r="N434" t="s">
        <v>395</v>
      </c>
      <c r="O434" t="s">
        <v>395</v>
      </c>
      <c r="P434" t="s">
        <v>394</v>
      </c>
      <c r="Q434" t="s">
        <v>396</v>
      </c>
    </row>
    <row r="435" spans="1:17">
      <c r="A435" t="s">
        <v>26</v>
      </c>
      <c r="E435" t="s">
        <v>436</v>
      </c>
      <c r="F435">
        <v>6</v>
      </c>
      <c r="G435">
        <v>595.55999999999995</v>
      </c>
      <c r="H435">
        <v>0</v>
      </c>
      <c r="J435">
        <v>0</v>
      </c>
      <c r="K435" t="s">
        <v>376</v>
      </c>
      <c r="M435" t="s">
        <v>376</v>
      </c>
      <c r="P435" t="s">
        <v>499</v>
      </c>
    </row>
    <row r="437" spans="1:17">
      <c r="A437" t="s">
        <v>385</v>
      </c>
      <c r="B437" t="s">
        <v>386</v>
      </c>
      <c r="C437" t="s">
        <v>387</v>
      </c>
      <c r="D437" t="s">
        <v>388</v>
      </c>
      <c r="E437" t="s">
        <v>389</v>
      </c>
      <c r="F437" t="s">
        <v>385</v>
      </c>
      <c r="G437" t="s">
        <v>390</v>
      </c>
      <c r="H437" t="s">
        <v>391</v>
      </c>
      <c r="I437" t="s">
        <v>392</v>
      </c>
      <c r="J437" t="s">
        <v>393</v>
      </c>
      <c r="K437" t="s">
        <v>394</v>
      </c>
      <c r="L437" t="s">
        <v>392</v>
      </c>
      <c r="M437" t="s">
        <v>386</v>
      </c>
      <c r="N437" t="s">
        <v>395</v>
      </c>
      <c r="O437" t="s">
        <v>395</v>
      </c>
      <c r="P437" t="s">
        <v>394</v>
      </c>
      <c r="Q437" t="s">
        <v>396</v>
      </c>
    </row>
    <row r="438" spans="1:17">
      <c r="A438" t="s">
        <v>895</v>
      </c>
      <c r="B438" t="s">
        <v>896</v>
      </c>
      <c r="C438" t="s">
        <v>373</v>
      </c>
      <c r="D438" t="s">
        <v>897</v>
      </c>
      <c r="E438" t="s">
        <v>898</v>
      </c>
      <c r="F438">
        <v>10.5</v>
      </c>
      <c r="G438">
        <v>1092.8399999999999</v>
      </c>
      <c r="H438">
        <v>0</v>
      </c>
      <c r="J438">
        <v>0</v>
      </c>
      <c r="K438" t="s">
        <v>376</v>
      </c>
      <c r="M438" t="s">
        <v>376</v>
      </c>
      <c r="P438" t="s">
        <v>899</v>
      </c>
    </row>
    <row r="440" spans="1:17">
      <c r="A440" t="s">
        <v>895</v>
      </c>
      <c r="B440" t="s">
        <v>896</v>
      </c>
      <c r="C440" t="s">
        <v>373</v>
      </c>
      <c r="D440" t="s">
        <v>900</v>
      </c>
      <c r="E440" t="s">
        <v>901</v>
      </c>
      <c r="F440">
        <v>3</v>
      </c>
      <c r="G440">
        <v>402.58</v>
      </c>
      <c r="H440">
        <v>0</v>
      </c>
      <c r="J440">
        <v>0</v>
      </c>
      <c r="K440" t="s">
        <v>376</v>
      </c>
      <c r="M440" t="s">
        <v>376</v>
      </c>
      <c r="P440" t="s">
        <v>902</v>
      </c>
    </row>
    <row r="442" spans="1:17">
      <c r="A442" t="s">
        <v>895</v>
      </c>
      <c r="B442" t="s">
        <v>896</v>
      </c>
      <c r="C442" t="s">
        <v>373</v>
      </c>
      <c r="D442" t="s">
        <v>903</v>
      </c>
      <c r="E442" t="s">
        <v>904</v>
      </c>
      <c r="F442">
        <v>0</v>
      </c>
      <c r="G442">
        <v>0</v>
      </c>
      <c r="H442">
        <v>0</v>
      </c>
      <c r="J442">
        <v>0</v>
      </c>
      <c r="K442" t="s">
        <v>376</v>
      </c>
      <c r="M442" t="s">
        <v>376</v>
      </c>
      <c r="P442" t="s">
        <v>904</v>
      </c>
    </row>
    <row r="444" spans="1:17">
      <c r="A444" t="s">
        <v>895</v>
      </c>
      <c r="B444" t="s">
        <v>896</v>
      </c>
      <c r="C444" t="s">
        <v>601</v>
      </c>
      <c r="D444" t="s">
        <v>905</v>
      </c>
      <c r="E444" t="s">
        <v>906</v>
      </c>
      <c r="F444">
        <v>5</v>
      </c>
      <c r="G444">
        <v>473.3</v>
      </c>
      <c r="H444">
        <v>0</v>
      </c>
      <c r="J444">
        <v>0</v>
      </c>
      <c r="K444" t="s">
        <v>376</v>
      </c>
      <c r="M444" t="s">
        <v>376</v>
      </c>
      <c r="P444" t="s">
        <v>907</v>
      </c>
    </row>
    <row r="446" spans="1:17">
      <c r="A446" t="s">
        <v>385</v>
      </c>
      <c r="B446" t="s">
        <v>386</v>
      </c>
      <c r="C446" t="s">
        <v>387</v>
      </c>
      <c r="D446" t="s">
        <v>388</v>
      </c>
      <c r="E446" t="s">
        <v>389</v>
      </c>
      <c r="F446" t="s">
        <v>385</v>
      </c>
      <c r="G446" t="s">
        <v>390</v>
      </c>
      <c r="H446" t="s">
        <v>391</v>
      </c>
      <c r="I446" t="s">
        <v>392</v>
      </c>
      <c r="J446" t="s">
        <v>393</v>
      </c>
      <c r="K446" t="s">
        <v>394</v>
      </c>
      <c r="L446" t="s">
        <v>392</v>
      </c>
      <c r="M446" t="s">
        <v>386</v>
      </c>
      <c r="N446" t="s">
        <v>395</v>
      </c>
      <c r="O446" t="s">
        <v>395</v>
      </c>
      <c r="P446" t="s">
        <v>394</v>
      </c>
      <c r="Q446" t="s">
        <v>396</v>
      </c>
    </row>
    <row r="447" spans="1:17">
      <c r="A447" t="s">
        <v>895</v>
      </c>
      <c r="B447" t="s">
        <v>896</v>
      </c>
      <c r="E447" t="s">
        <v>908</v>
      </c>
      <c r="F447">
        <v>18.5</v>
      </c>
      <c r="G447">
        <v>1968.72</v>
      </c>
      <c r="H447">
        <v>0</v>
      </c>
      <c r="J447">
        <v>0</v>
      </c>
      <c r="K447" t="s">
        <v>376</v>
      </c>
      <c r="M447" t="s">
        <v>376</v>
      </c>
      <c r="P447" t="s">
        <v>909</v>
      </c>
    </row>
    <row r="449" spans="1:17">
      <c r="A449" t="s">
        <v>385</v>
      </c>
      <c r="B449" t="s">
        <v>386</v>
      </c>
      <c r="C449" t="s">
        <v>387</v>
      </c>
      <c r="D449" t="s">
        <v>388</v>
      </c>
      <c r="E449" t="s">
        <v>389</v>
      </c>
      <c r="F449" t="s">
        <v>385</v>
      </c>
      <c r="G449" t="s">
        <v>390</v>
      </c>
      <c r="H449" t="s">
        <v>391</v>
      </c>
      <c r="I449" t="s">
        <v>392</v>
      </c>
      <c r="J449" t="s">
        <v>393</v>
      </c>
      <c r="K449" t="s">
        <v>394</v>
      </c>
      <c r="L449" t="s">
        <v>392</v>
      </c>
      <c r="M449" t="s">
        <v>386</v>
      </c>
      <c r="N449" t="s">
        <v>395</v>
      </c>
      <c r="O449" t="s">
        <v>395</v>
      </c>
      <c r="P449" t="s">
        <v>394</v>
      </c>
      <c r="Q449" t="s">
        <v>396</v>
      </c>
    </row>
    <row r="450" spans="1:17">
      <c r="A450" t="s">
        <v>910</v>
      </c>
      <c r="C450" t="s">
        <v>601</v>
      </c>
      <c r="D450" t="s">
        <v>911</v>
      </c>
      <c r="E450" t="s">
        <v>912</v>
      </c>
      <c r="F450">
        <v>0</v>
      </c>
      <c r="G450">
        <v>0</v>
      </c>
      <c r="H450">
        <v>0</v>
      </c>
      <c r="J450">
        <v>0</v>
      </c>
      <c r="K450" t="s">
        <v>376</v>
      </c>
      <c r="M450" t="s">
        <v>376</v>
      </c>
      <c r="P450" t="s">
        <v>912</v>
      </c>
    </row>
    <row r="452" spans="1:17">
      <c r="A452" t="s">
        <v>385</v>
      </c>
      <c r="B452" t="s">
        <v>386</v>
      </c>
      <c r="C452" t="s">
        <v>387</v>
      </c>
      <c r="D452" t="s">
        <v>388</v>
      </c>
      <c r="E452" t="s">
        <v>389</v>
      </c>
      <c r="F452" t="s">
        <v>385</v>
      </c>
      <c r="G452" t="s">
        <v>390</v>
      </c>
      <c r="H452" t="s">
        <v>391</v>
      </c>
      <c r="I452" t="s">
        <v>392</v>
      </c>
      <c r="J452" t="s">
        <v>393</v>
      </c>
      <c r="K452" t="s">
        <v>394</v>
      </c>
      <c r="L452" t="s">
        <v>392</v>
      </c>
      <c r="M452" t="s">
        <v>386</v>
      </c>
      <c r="N452" t="s">
        <v>395</v>
      </c>
      <c r="O452" t="s">
        <v>395</v>
      </c>
      <c r="P452" t="s">
        <v>394</v>
      </c>
      <c r="Q452" t="s">
        <v>396</v>
      </c>
    </row>
    <row r="453" spans="1:17">
      <c r="A453" t="s">
        <v>910</v>
      </c>
      <c r="E453" t="s">
        <v>912</v>
      </c>
      <c r="F453">
        <v>0</v>
      </c>
      <c r="G453">
        <v>0</v>
      </c>
      <c r="H453">
        <v>0</v>
      </c>
      <c r="J453">
        <v>0</v>
      </c>
      <c r="K453" t="s">
        <v>376</v>
      </c>
      <c r="M453" t="s">
        <v>376</v>
      </c>
      <c r="P453" t="s">
        <v>912</v>
      </c>
    </row>
    <row r="455" spans="1:17">
      <c r="A455" t="s">
        <v>385</v>
      </c>
      <c r="B455" t="s">
        <v>386</v>
      </c>
      <c r="C455" t="s">
        <v>387</v>
      </c>
      <c r="D455" t="s">
        <v>388</v>
      </c>
      <c r="E455" t="s">
        <v>389</v>
      </c>
      <c r="F455" t="s">
        <v>385</v>
      </c>
      <c r="G455" t="s">
        <v>390</v>
      </c>
      <c r="H455" t="s">
        <v>391</v>
      </c>
      <c r="I455" t="s">
        <v>392</v>
      </c>
      <c r="J455" t="s">
        <v>393</v>
      </c>
      <c r="K455" t="s">
        <v>394</v>
      </c>
      <c r="L455" t="s">
        <v>392</v>
      </c>
      <c r="M455" t="s">
        <v>386</v>
      </c>
      <c r="N455" t="s">
        <v>395</v>
      </c>
      <c r="O455" t="s">
        <v>395</v>
      </c>
      <c r="P455" t="s">
        <v>394</v>
      </c>
      <c r="Q455" t="s">
        <v>396</v>
      </c>
    </row>
    <row r="456" spans="1:17">
      <c r="A456" t="s">
        <v>913</v>
      </c>
      <c r="B456" t="s">
        <v>914</v>
      </c>
      <c r="C456" t="s">
        <v>373</v>
      </c>
      <c r="D456" t="s">
        <v>915</v>
      </c>
      <c r="E456" t="s">
        <v>916</v>
      </c>
      <c r="F456">
        <v>0</v>
      </c>
      <c r="G456">
        <v>0</v>
      </c>
      <c r="H456">
        <v>0</v>
      </c>
      <c r="J456">
        <v>0</v>
      </c>
      <c r="K456" t="s">
        <v>376</v>
      </c>
      <c r="M456" t="s">
        <v>376</v>
      </c>
      <c r="P456" t="s">
        <v>916</v>
      </c>
      <c r="Q456">
        <v>0</v>
      </c>
    </row>
    <row r="458" spans="1:17">
      <c r="A458" t="s">
        <v>913</v>
      </c>
      <c r="B458" t="s">
        <v>914</v>
      </c>
      <c r="C458" t="s">
        <v>917</v>
      </c>
      <c r="D458" t="s">
        <v>918</v>
      </c>
      <c r="E458" t="s">
        <v>919</v>
      </c>
      <c r="F458">
        <v>0</v>
      </c>
      <c r="G458">
        <v>0</v>
      </c>
      <c r="H458">
        <v>0</v>
      </c>
      <c r="J458">
        <v>0</v>
      </c>
      <c r="K458" t="s">
        <v>376</v>
      </c>
      <c r="M458" t="s">
        <v>376</v>
      </c>
      <c r="P458" t="s">
        <v>919</v>
      </c>
      <c r="Q458">
        <v>0</v>
      </c>
    </row>
    <row r="460" spans="1:17">
      <c r="A460" t="s">
        <v>913</v>
      </c>
      <c r="B460" t="s">
        <v>914</v>
      </c>
      <c r="C460" t="s">
        <v>373</v>
      </c>
      <c r="D460" t="s">
        <v>920</v>
      </c>
      <c r="E460" t="s">
        <v>916</v>
      </c>
      <c r="F460">
        <v>0</v>
      </c>
      <c r="G460">
        <v>0</v>
      </c>
      <c r="H460">
        <v>0</v>
      </c>
      <c r="J460">
        <v>0</v>
      </c>
      <c r="K460" t="s">
        <v>376</v>
      </c>
      <c r="M460" t="s">
        <v>376</v>
      </c>
      <c r="P460" t="s">
        <v>916</v>
      </c>
    </row>
    <row r="462" spans="1:17">
      <c r="A462" t="s">
        <v>913</v>
      </c>
      <c r="B462" t="s">
        <v>914</v>
      </c>
      <c r="C462" t="s">
        <v>601</v>
      </c>
      <c r="D462" t="s">
        <v>921</v>
      </c>
      <c r="E462" t="s">
        <v>922</v>
      </c>
      <c r="F462">
        <v>4</v>
      </c>
      <c r="G462">
        <v>594.16</v>
      </c>
      <c r="H462">
        <v>0</v>
      </c>
      <c r="J462">
        <v>0</v>
      </c>
      <c r="K462" t="s">
        <v>376</v>
      </c>
      <c r="M462" t="s">
        <v>376</v>
      </c>
      <c r="P462" t="s">
        <v>923</v>
      </c>
    </row>
    <row r="464" spans="1:17">
      <c r="A464" t="s">
        <v>332</v>
      </c>
      <c r="B464" t="s">
        <v>333</v>
      </c>
      <c r="D464" t="s">
        <v>334</v>
      </c>
      <c r="E464" t="s">
        <v>335</v>
      </c>
      <c r="G464" t="s">
        <v>336</v>
      </c>
      <c r="H464" t="s">
        <v>337</v>
      </c>
      <c r="I464" t="s">
        <v>338</v>
      </c>
      <c r="J464" s="13">
        <v>43154</v>
      </c>
      <c r="K464" t="s">
        <v>924</v>
      </c>
    </row>
    <row r="465" spans="1:17">
      <c r="G465" t="s">
        <v>340</v>
      </c>
      <c r="H465" t="s">
        <v>341</v>
      </c>
      <c r="K465" t="s">
        <v>342</v>
      </c>
      <c r="L465" t="s">
        <v>343</v>
      </c>
      <c r="P465" t="s">
        <v>344</v>
      </c>
    </row>
    <row r="466" spans="1:17">
      <c r="E466" t="s">
        <v>345</v>
      </c>
      <c r="F466" t="s">
        <v>346</v>
      </c>
      <c r="G466" t="s">
        <v>347</v>
      </c>
      <c r="H466" t="s">
        <v>348</v>
      </c>
      <c r="I466" t="s">
        <v>349</v>
      </c>
      <c r="J466" t="s">
        <v>350</v>
      </c>
      <c r="K466" t="s">
        <v>351</v>
      </c>
      <c r="L466" t="s">
        <v>349</v>
      </c>
      <c r="M466" t="s">
        <v>351</v>
      </c>
      <c r="N466" t="s">
        <v>352</v>
      </c>
      <c r="O466" t="s">
        <v>353</v>
      </c>
      <c r="P466" t="s">
        <v>354</v>
      </c>
    </row>
    <row r="467" spans="1:17">
      <c r="E467" t="s">
        <v>355</v>
      </c>
      <c r="F467" t="s">
        <v>356</v>
      </c>
      <c r="G467" t="s">
        <v>357</v>
      </c>
      <c r="H467" t="s">
        <v>358</v>
      </c>
      <c r="J467" t="s">
        <v>359</v>
      </c>
      <c r="K467" t="s">
        <v>360</v>
      </c>
      <c r="M467" t="s">
        <v>361</v>
      </c>
      <c r="N467" t="s">
        <v>362</v>
      </c>
      <c r="O467" t="s">
        <v>362</v>
      </c>
      <c r="P467" t="s">
        <v>363</v>
      </c>
      <c r="Q467" t="s">
        <v>364</v>
      </c>
    </row>
    <row r="468" spans="1:17">
      <c r="A468" t="s">
        <v>365</v>
      </c>
      <c r="C468" t="s">
        <v>366</v>
      </c>
      <c r="D468" t="s">
        <v>367</v>
      </c>
      <c r="E468" t="s">
        <v>368</v>
      </c>
      <c r="F468" t="s">
        <v>369</v>
      </c>
      <c r="G468" t="s">
        <v>370</v>
      </c>
      <c r="H468" t="s">
        <v>368</v>
      </c>
      <c r="J468" t="s">
        <v>368</v>
      </c>
      <c r="K468" t="s">
        <v>368</v>
      </c>
      <c r="M468" t="s">
        <v>368</v>
      </c>
    </row>
    <row r="471" spans="1:17">
      <c r="A471" t="s">
        <v>913</v>
      </c>
      <c r="B471" t="s">
        <v>914</v>
      </c>
      <c r="C471" t="s">
        <v>373</v>
      </c>
      <c r="D471" t="s">
        <v>925</v>
      </c>
      <c r="E471" t="s">
        <v>926</v>
      </c>
      <c r="F471">
        <v>0</v>
      </c>
      <c r="G471">
        <v>0</v>
      </c>
      <c r="H471">
        <v>0</v>
      </c>
      <c r="J471">
        <v>0</v>
      </c>
      <c r="K471" t="s">
        <v>376</v>
      </c>
      <c r="M471" t="s">
        <v>376</v>
      </c>
      <c r="P471" t="s">
        <v>926</v>
      </c>
    </row>
    <row r="473" spans="1:17">
      <c r="A473" t="s">
        <v>385</v>
      </c>
      <c r="B473" t="s">
        <v>386</v>
      </c>
      <c r="C473" t="s">
        <v>387</v>
      </c>
      <c r="D473" t="s">
        <v>388</v>
      </c>
      <c r="E473" t="s">
        <v>389</v>
      </c>
      <c r="F473" t="s">
        <v>385</v>
      </c>
      <c r="G473" t="s">
        <v>390</v>
      </c>
      <c r="H473" t="s">
        <v>391</v>
      </c>
      <c r="I473" t="s">
        <v>392</v>
      </c>
      <c r="J473" t="s">
        <v>393</v>
      </c>
      <c r="K473" t="s">
        <v>394</v>
      </c>
      <c r="L473" t="s">
        <v>392</v>
      </c>
      <c r="M473" t="s">
        <v>386</v>
      </c>
      <c r="N473" t="s">
        <v>395</v>
      </c>
      <c r="O473" t="s">
        <v>395</v>
      </c>
      <c r="P473" t="s">
        <v>394</v>
      </c>
      <c r="Q473" t="s">
        <v>396</v>
      </c>
    </row>
    <row r="474" spans="1:17">
      <c r="A474" t="s">
        <v>913</v>
      </c>
      <c r="B474" t="s">
        <v>914</v>
      </c>
      <c r="E474" t="s">
        <v>927</v>
      </c>
      <c r="F474">
        <v>4</v>
      </c>
      <c r="G474">
        <v>594.16</v>
      </c>
      <c r="H474">
        <v>0</v>
      </c>
      <c r="J474">
        <v>0</v>
      </c>
      <c r="K474" t="s">
        <v>376</v>
      </c>
      <c r="M474" t="s">
        <v>376</v>
      </c>
      <c r="P474" t="s">
        <v>928</v>
      </c>
    </row>
    <row r="476" spans="1:17">
      <c r="A476" t="s">
        <v>385</v>
      </c>
      <c r="B476" t="s">
        <v>386</v>
      </c>
      <c r="C476" t="s">
        <v>387</v>
      </c>
      <c r="D476" t="s">
        <v>388</v>
      </c>
      <c r="E476" t="s">
        <v>389</v>
      </c>
      <c r="F476" t="s">
        <v>385</v>
      </c>
      <c r="G476" t="s">
        <v>390</v>
      </c>
      <c r="H476" t="s">
        <v>391</v>
      </c>
      <c r="I476" t="s">
        <v>392</v>
      </c>
      <c r="J476" t="s">
        <v>393</v>
      </c>
      <c r="K476" t="s">
        <v>394</v>
      </c>
      <c r="L476" t="s">
        <v>392</v>
      </c>
      <c r="M476" t="s">
        <v>386</v>
      </c>
      <c r="N476" t="s">
        <v>395</v>
      </c>
      <c r="O476" t="s">
        <v>395</v>
      </c>
      <c r="P476" t="s">
        <v>394</v>
      </c>
      <c r="Q476" t="s">
        <v>396</v>
      </c>
    </row>
    <row r="477" spans="1:17">
      <c r="A477" t="s">
        <v>929</v>
      </c>
      <c r="B477" t="s">
        <v>930</v>
      </c>
      <c r="C477" t="s">
        <v>373</v>
      </c>
      <c r="D477" t="s">
        <v>931</v>
      </c>
      <c r="E477" t="s">
        <v>932</v>
      </c>
      <c r="F477">
        <v>4</v>
      </c>
      <c r="G477">
        <v>491.52</v>
      </c>
      <c r="H477">
        <v>0</v>
      </c>
      <c r="J477">
        <v>0</v>
      </c>
      <c r="K477" t="s">
        <v>376</v>
      </c>
      <c r="M477" t="s">
        <v>376</v>
      </c>
      <c r="P477" t="s">
        <v>933</v>
      </c>
    </row>
    <row r="479" spans="1:17">
      <c r="A479" t="s">
        <v>929</v>
      </c>
      <c r="B479" t="s">
        <v>930</v>
      </c>
      <c r="C479" t="s">
        <v>373</v>
      </c>
      <c r="D479" t="s">
        <v>934</v>
      </c>
      <c r="E479" t="s">
        <v>410</v>
      </c>
      <c r="F479">
        <v>0</v>
      </c>
      <c r="G479">
        <v>0</v>
      </c>
      <c r="H479">
        <v>0</v>
      </c>
      <c r="J479">
        <v>0</v>
      </c>
      <c r="K479" t="s">
        <v>376</v>
      </c>
      <c r="M479" t="s">
        <v>376</v>
      </c>
      <c r="P479" t="s">
        <v>410</v>
      </c>
    </row>
    <row r="481" spans="1:17">
      <c r="A481" t="s">
        <v>385</v>
      </c>
      <c r="B481" t="s">
        <v>386</v>
      </c>
      <c r="C481" t="s">
        <v>387</v>
      </c>
      <c r="D481" t="s">
        <v>388</v>
      </c>
      <c r="E481" t="s">
        <v>389</v>
      </c>
      <c r="F481" t="s">
        <v>385</v>
      </c>
      <c r="G481" t="s">
        <v>390</v>
      </c>
      <c r="H481" t="s">
        <v>391</v>
      </c>
      <c r="I481" t="s">
        <v>392</v>
      </c>
      <c r="J481" t="s">
        <v>393</v>
      </c>
      <c r="K481" t="s">
        <v>394</v>
      </c>
      <c r="L481" t="s">
        <v>392</v>
      </c>
      <c r="M481" t="s">
        <v>386</v>
      </c>
      <c r="N481" t="s">
        <v>395</v>
      </c>
      <c r="O481" t="s">
        <v>395</v>
      </c>
      <c r="P481" t="s">
        <v>394</v>
      </c>
      <c r="Q481" t="s">
        <v>396</v>
      </c>
    </row>
    <row r="482" spans="1:17">
      <c r="A482" t="s">
        <v>929</v>
      </c>
      <c r="B482" t="s">
        <v>930</v>
      </c>
      <c r="E482" t="s">
        <v>935</v>
      </c>
      <c r="F482">
        <v>4</v>
      </c>
      <c r="G482">
        <v>491.52</v>
      </c>
      <c r="H482">
        <v>0</v>
      </c>
      <c r="J482">
        <v>0</v>
      </c>
      <c r="K482" t="s">
        <v>376</v>
      </c>
      <c r="M482" t="s">
        <v>376</v>
      </c>
      <c r="P482" t="s">
        <v>936</v>
      </c>
    </row>
    <row r="484" spans="1:17">
      <c r="A484" t="s">
        <v>385</v>
      </c>
      <c r="B484" t="s">
        <v>386</v>
      </c>
      <c r="C484" t="s">
        <v>387</v>
      </c>
      <c r="D484" t="s">
        <v>388</v>
      </c>
      <c r="E484" t="s">
        <v>389</v>
      </c>
      <c r="F484" t="s">
        <v>385</v>
      </c>
      <c r="G484" t="s">
        <v>390</v>
      </c>
      <c r="H484" t="s">
        <v>391</v>
      </c>
      <c r="I484" t="s">
        <v>392</v>
      </c>
      <c r="J484" t="s">
        <v>393</v>
      </c>
      <c r="K484" t="s">
        <v>394</v>
      </c>
      <c r="L484" t="s">
        <v>392</v>
      </c>
      <c r="M484" t="s">
        <v>386</v>
      </c>
      <c r="N484" t="s">
        <v>395</v>
      </c>
      <c r="O484" t="s">
        <v>395</v>
      </c>
      <c r="P484" t="s">
        <v>394</v>
      </c>
      <c r="Q484" t="s">
        <v>396</v>
      </c>
    </row>
    <row r="485" spans="1:17">
      <c r="A485" t="s">
        <v>937</v>
      </c>
      <c r="B485" t="s">
        <v>938</v>
      </c>
      <c r="C485" t="s">
        <v>373</v>
      </c>
      <c r="D485" t="s">
        <v>939</v>
      </c>
      <c r="E485" t="s">
        <v>940</v>
      </c>
      <c r="F485">
        <v>0</v>
      </c>
      <c r="G485">
        <v>0</v>
      </c>
      <c r="H485">
        <v>0</v>
      </c>
      <c r="J485">
        <v>0</v>
      </c>
      <c r="K485" t="s">
        <v>941</v>
      </c>
      <c r="M485" t="s">
        <v>376</v>
      </c>
      <c r="P485" t="s">
        <v>942</v>
      </c>
      <c r="Q485" t="s">
        <v>377</v>
      </c>
    </row>
    <row r="487" spans="1:17">
      <c r="A487" t="s">
        <v>937</v>
      </c>
      <c r="B487" t="s">
        <v>938</v>
      </c>
      <c r="C487" t="s">
        <v>373</v>
      </c>
      <c r="D487" t="s">
        <v>943</v>
      </c>
      <c r="E487" t="s">
        <v>376</v>
      </c>
      <c r="F487">
        <v>0</v>
      </c>
      <c r="G487">
        <v>0</v>
      </c>
      <c r="H487">
        <v>0</v>
      </c>
      <c r="J487">
        <v>0</v>
      </c>
      <c r="K487" t="s">
        <v>944</v>
      </c>
      <c r="M487" t="s">
        <v>376</v>
      </c>
      <c r="P487" t="s">
        <v>944</v>
      </c>
      <c r="Q487" t="s">
        <v>377</v>
      </c>
    </row>
    <row r="489" spans="1:17">
      <c r="A489" t="s">
        <v>937</v>
      </c>
      <c r="B489" t="s">
        <v>938</v>
      </c>
      <c r="C489" t="s">
        <v>373</v>
      </c>
      <c r="D489" t="s">
        <v>945</v>
      </c>
      <c r="E489" t="s">
        <v>946</v>
      </c>
      <c r="F489">
        <v>0</v>
      </c>
      <c r="G489">
        <v>0</v>
      </c>
      <c r="H489">
        <v>0</v>
      </c>
      <c r="J489">
        <v>0</v>
      </c>
      <c r="K489" t="s">
        <v>947</v>
      </c>
      <c r="M489" t="s">
        <v>376</v>
      </c>
      <c r="P489" t="s">
        <v>948</v>
      </c>
      <c r="Q489" t="s">
        <v>377</v>
      </c>
    </row>
    <row r="491" spans="1:17">
      <c r="A491" t="s">
        <v>937</v>
      </c>
      <c r="B491" t="s">
        <v>938</v>
      </c>
      <c r="C491" t="s">
        <v>373</v>
      </c>
      <c r="D491" t="s">
        <v>949</v>
      </c>
      <c r="E491" t="s">
        <v>950</v>
      </c>
      <c r="F491">
        <v>0</v>
      </c>
      <c r="G491">
        <v>0</v>
      </c>
      <c r="H491">
        <v>0</v>
      </c>
      <c r="J491">
        <v>0</v>
      </c>
      <c r="K491" t="s">
        <v>951</v>
      </c>
      <c r="M491" t="s">
        <v>376</v>
      </c>
      <c r="P491" t="s">
        <v>952</v>
      </c>
      <c r="Q491" t="s">
        <v>377</v>
      </c>
    </row>
    <row r="493" spans="1:17">
      <c r="A493" t="s">
        <v>937</v>
      </c>
      <c r="B493" t="s">
        <v>938</v>
      </c>
      <c r="C493" t="s">
        <v>373</v>
      </c>
      <c r="D493" t="s">
        <v>953</v>
      </c>
      <c r="E493" t="s">
        <v>950</v>
      </c>
      <c r="F493">
        <v>0</v>
      </c>
      <c r="G493">
        <v>0</v>
      </c>
      <c r="H493">
        <v>0</v>
      </c>
      <c r="J493">
        <v>0</v>
      </c>
      <c r="K493" t="s">
        <v>954</v>
      </c>
      <c r="M493" t="s">
        <v>376</v>
      </c>
      <c r="P493" t="s">
        <v>955</v>
      </c>
      <c r="Q493" t="s">
        <v>377</v>
      </c>
    </row>
    <row r="495" spans="1:17">
      <c r="A495" t="s">
        <v>937</v>
      </c>
      <c r="B495" t="s">
        <v>938</v>
      </c>
      <c r="C495" t="s">
        <v>373</v>
      </c>
      <c r="D495" t="s">
        <v>956</v>
      </c>
      <c r="E495" t="s">
        <v>376</v>
      </c>
      <c r="F495">
        <v>0</v>
      </c>
      <c r="G495">
        <v>0</v>
      </c>
      <c r="H495">
        <v>0</v>
      </c>
      <c r="J495">
        <v>0</v>
      </c>
      <c r="K495" t="s">
        <v>941</v>
      </c>
      <c r="M495" t="s">
        <v>376</v>
      </c>
      <c r="P495" t="s">
        <v>941</v>
      </c>
      <c r="Q495" t="s">
        <v>377</v>
      </c>
    </row>
    <row r="497" spans="1:17">
      <c r="A497" t="s">
        <v>937</v>
      </c>
      <c r="B497" t="s">
        <v>938</v>
      </c>
      <c r="C497" t="s">
        <v>373</v>
      </c>
      <c r="D497" t="s">
        <v>957</v>
      </c>
      <c r="E497" t="s">
        <v>958</v>
      </c>
      <c r="F497">
        <v>0</v>
      </c>
      <c r="G497">
        <v>0</v>
      </c>
      <c r="H497">
        <v>0</v>
      </c>
      <c r="J497">
        <v>0</v>
      </c>
      <c r="K497" t="s">
        <v>959</v>
      </c>
      <c r="M497" t="s">
        <v>376</v>
      </c>
      <c r="P497" t="s">
        <v>960</v>
      </c>
      <c r="Q497" t="s">
        <v>377</v>
      </c>
    </row>
    <row r="499" spans="1:17">
      <c r="A499" t="s">
        <v>937</v>
      </c>
      <c r="B499" t="s">
        <v>938</v>
      </c>
      <c r="C499" t="s">
        <v>751</v>
      </c>
      <c r="D499" t="s">
        <v>961</v>
      </c>
      <c r="E499" t="s">
        <v>376</v>
      </c>
      <c r="F499">
        <v>0</v>
      </c>
      <c r="G499">
        <v>0</v>
      </c>
      <c r="H499">
        <v>0</v>
      </c>
      <c r="J499">
        <v>0</v>
      </c>
      <c r="K499" t="s">
        <v>962</v>
      </c>
      <c r="M499" t="s">
        <v>376</v>
      </c>
      <c r="P499" t="s">
        <v>962</v>
      </c>
      <c r="Q499" t="s">
        <v>377</v>
      </c>
    </row>
    <row r="501" spans="1:17">
      <c r="A501" t="s">
        <v>937</v>
      </c>
      <c r="B501" t="s">
        <v>938</v>
      </c>
      <c r="C501" t="s">
        <v>373</v>
      </c>
      <c r="D501" t="s">
        <v>963</v>
      </c>
      <c r="E501" t="s">
        <v>376</v>
      </c>
      <c r="F501">
        <v>0</v>
      </c>
      <c r="G501">
        <v>0</v>
      </c>
      <c r="H501">
        <v>0</v>
      </c>
      <c r="J501">
        <v>0</v>
      </c>
      <c r="K501" t="s">
        <v>964</v>
      </c>
      <c r="M501" t="s">
        <v>376</v>
      </c>
      <c r="P501" t="s">
        <v>964</v>
      </c>
      <c r="Q501" t="s">
        <v>377</v>
      </c>
    </row>
    <row r="503" spans="1:17">
      <c r="A503" t="s">
        <v>937</v>
      </c>
      <c r="B503" t="s">
        <v>938</v>
      </c>
      <c r="C503" t="s">
        <v>373</v>
      </c>
      <c r="D503" t="s">
        <v>965</v>
      </c>
      <c r="E503" t="s">
        <v>376</v>
      </c>
      <c r="F503">
        <v>0</v>
      </c>
      <c r="G503">
        <v>0</v>
      </c>
      <c r="H503">
        <v>0</v>
      </c>
      <c r="J503">
        <v>0</v>
      </c>
      <c r="K503" t="s">
        <v>966</v>
      </c>
      <c r="M503" t="s">
        <v>376</v>
      </c>
      <c r="P503" t="s">
        <v>966</v>
      </c>
      <c r="Q503" t="s">
        <v>377</v>
      </c>
    </row>
    <row r="505" spans="1:17">
      <c r="A505" t="s">
        <v>937</v>
      </c>
      <c r="B505" t="s">
        <v>938</v>
      </c>
      <c r="C505" t="s">
        <v>373</v>
      </c>
      <c r="D505" t="s">
        <v>967</v>
      </c>
      <c r="E505" t="s">
        <v>376</v>
      </c>
      <c r="F505">
        <v>0</v>
      </c>
      <c r="G505">
        <v>0</v>
      </c>
      <c r="H505">
        <v>0</v>
      </c>
      <c r="J505">
        <v>0</v>
      </c>
      <c r="K505" t="s">
        <v>968</v>
      </c>
      <c r="M505" t="s">
        <v>376</v>
      </c>
      <c r="P505" t="s">
        <v>968</v>
      </c>
      <c r="Q505" t="s">
        <v>377</v>
      </c>
    </row>
    <row r="507" spans="1:17">
      <c r="A507" t="s">
        <v>937</v>
      </c>
      <c r="B507" t="s">
        <v>938</v>
      </c>
      <c r="C507" t="s">
        <v>373</v>
      </c>
      <c r="D507" t="s">
        <v>969</v>
      </c>
      <c r="E507" t="s">
        <v>376</v>
      </c>
      <c r="F507">
        <v>0</v>
      </c>
      <c r="G507">
        <v>0</v>
      </c>
      <c r="H507">
        <v>0</v>
      </c>
      <c r="J507">
        <v>0</v>
      </c>
      <c r="K507" t="s">
        <v>970</v>
      </c>
      <c r="M507" t="s">
        <v>376</v>
      </c>
      <c r="P507" t="s">
        <v>970</v>
      </c>
      <c r="Q507" t="s">
        <v>377</v>
      </c>
    </row>
    <row r="509" spans="1:17">
      <c r="A509" t="s">
        <v>937</v>
      </c>
      <c r="B509" t="s">
        <v>938</v>
      </c>
      <c r="C509" t="s">
        <v>601</v>
      </c>
      <c r="D509" t="s">
        <v>971</v>
      </c>
      <c r="E509" t="s">
        <v>376</v>
      </c>
      <c r="F509">
        <v>0</v>
      </c>
      <c r="G509">
        <v>0</v>
      </c>
      <c r="H509">
        <v>0</v>
      </c>
      <c r="J509">
        <v>0</v>
      </c>
      <c r="K509" t="s">
        <v>972</v>
      </c>
      <c r="M509" t="s">
        <v>376</v>
      </c>
      <c r="P509" t="s">
        <v>972</v>
      </c>
      <c r="Q509" t="s">
        <v>377</v>
      </c>
    </row>
    <row r="511" spans="1:17">
      <c r="A511" t="s">
        <v>937</v>
      </c>
      <c r="B511" t="s">
        <v>938</v>
      </c>
      <c r="C511" t="s">
        <v>601</v>
      </c>
      <c r="D511" t="s">
        <v>973</v>
      </c>
      <c r="E511" t="s">
        <v>376</v>
      </c>
      <c r="F511">
        <v>0</v>
      </c>
      <c r="G511">
        <v>0</v>
      </c>
      <c r="H511">
        <v>0</v>
      </c>
      <c r="J511">
        <v>0</v>
      </c>
      <c r="K511" t="s">
        <v>959</v>
      </c>
      <c r="M511" t="s">
        <v>376</v>
      </c>
      <c r="P511" t="s">
        <v>959</v>
      </c>
      <c r="Q511" t="s">
        <v>377</v>
      </c>
    </row>
    <row r="513" spans="1:17">
      <c r="A513" t="s">
        <v>937</v>
      </c>
      <c r="B513" t="s">
        <v>938</v>
      </c>
      <c r="C513" t="s">
        <v>373</v>
      </c>
      <c r="D513" t="s">
        <v>974</v>
      </c>
      <c r="E513" t="s">
        <v>376</v>
      </c>
      <c r="F513">
        <v>0</v>
      </c>
      <c r="G513">
        <v>0</v>
      </c>
      <c r="H513">
        <v>0</v>
      </c>
      <c r="J513">
        <v>0</v>
      </c>
      <c r="K513" t="s">
        <v>975</v>
      </c>
      <c r="M513" t="s">
        <v>376</v>
      </c>
      <c r="P513" t="s">
        <v>975</v>
      </c>
      <c r="Q513" t="s">
        <v>377</v>
      </c>
    </row>
    <row r="515" spans="1:17">
      <c r="A515" t="s">
        <v>937</v>
      </c>
      <c r="B515" t="s">
        <v>938</v>
      </c>
      <c r="C515" t="s">
        <v>601</v>
      </c>
      <c r="D515" t="s">
        <v>976</v>
      </c>
      <c r="E515" t="s">
        <v>376</v>
      </c>
      <c r="F515">
        <v>0</v>
      </c>
      <c r="G515">
        <v>0</v>
      </c>
      <c r="H515">
        <v>0</v>
      </c>
      <c r="J515">
        <v>0</v>
      </c>
      <c r="K515" t="s">
        <v>977</v>
      </c>
      <c r="M515" t="s">
        <v>978</v>
      </c>
      <c r="P515" t="s">
        <v>979</v>
      </c>
      <c r="Q515" t="s">
        <v>377</v>
      </c>
    </row>
    <row r="517" spans="1:17">
      <c r="A517" t="s">
        <v>937</v>
      </c>
      <c r="B517" t="s">
        <v>938</v>
      </c>
      <c r="C517" t="s">
        <v>373</v>
      </c>
      <c r="D517" t="s">
        <v>980</v>
      </c>
      <c r="E517" t="s">
        <v>376</v>
      </c>
      <c r="F517">
        <v>0</v>
      </c>
      <c r="G517">
        <v>0</v>
      </c>
      <c r="H517">
        <v>0</v>
      </c>
      <c r="J517">
        <v>0</v>
      </c>
      <c r="K517" t="s">
        <v>981</v>
      </c>
      <c r="M517" t="s">
        <v>982</v>
      </c>
      <c r="P517" t="s">
        <v>983</v>
      </c>
      <c r="Q517" t="s">
        <v>377</v>
      </c>
    </row>
    <row r="519" spans="1:17">
      <c r="A519" t="s">
        <v>937</v>
      </c>
      <c r="B519" t="s">
        <v>938</v>
      </c>
      <c r="C519" t="s">
        <v>373</v>
      </c>
      <c r="D519" t="s">
        <v>984</v>
      </c>
      <c r="E519" t="s">
        <v>376</v>
      </c>
      <c r="F519">
        <v>0</v>
      </c>
      <c r="G519">
        <v>0</v>
      </c>
      <c r="H519">
        <v>0</v>
      </c>
      <c r="J519">
        <v>0</v>
      </c>
      <c r="K519" t="s">
        <v>376</v>
      </c>
      <c r="M519" t="s">
        <v>985</v>
      </c>
      <c r="P519" t="s">
        <v>985</v>
      </c>
      <c r="Q519" t="s">
        <v>377</v>
      </c>
    </row>
    <row r="521" spans="1:17">
      <c r="A521" t="s">
        <v>937</v>
      </c>
      <c r="B521" t="s">
        <v>938</v>
      </c>
      <c r="C521" t="s">
        <v>601</v>
      </c>
      <c r="D521" t="s">
        <v>986</v>
      </c>
      <c r="E521" t="s">
        <v>376</v>
      </c>
      <c r="F521">
        <v>0</v>
      </c>
      <c r="G521">
        <v>0</v>
      </c>
      <c r="H521">
        <v>0</v>
      </c>
      <c r="J521">
        <v>0</v>
      </c>
      <c r="K521" t="s">
        <v>947</v>
      </c>
      <c r="M521" t="s">
        <v>376</v>
      </c>
      <c r="P521" t="s">
        <v>947</v>
      </c>
      <c r="Q521" t="s">
        <v>377</v>
      </c>
    </row>
    <row r="523" spans="1:17">
      <c r="A523" t="s">
        <v>937</v>
      </c>
      <c r="B523" t="s">
        <v>938</v>
      </c>
      <c r="C523" t="s">
        <v>373</v>
      </c>
      <c r="D523" t="s">
        <v>987</v>
      </c>
      <c r="E523" t="s">
        <v>988</v>
      </c>
      <c r="F523">
        <v>0</v>
      </c>
      <c r="G523">
        <v>0</v>
      </c>
      <c r="H523">
        <v>0</v>
      </c>
      <c r="J523">
        <v>0</v>
      </c>
      <c r="K523" t="s">
        <v>989</v>
      </c>
      <c r="M523" t="s">
        <v>376</v>
      </c>
      <c r="P523" t="s">
        <v>990</v>
      </c>
      <c r="Q523" t="s">
        <v>377</v>
      </c>
    </row>
    <row r="525" spans="1:17">
      <c r="A525" t="s">
        <v>937</v>
      </c>
      <c r="B525" t="s">
        <v>938</v>
      </c>
      <c r="C525" t="s">
        <v>373</v>
      </c>
      <c r="D525" t="s">
        <v>991</v>
      </c>
      <c r="E525" t="s">
        <v>376</v>
      </c>
      <c r="F525">
        <v>0</v>
      </c>
      <c r="G525">
        <v>0</v>
      </c>
      <c r="H525">
        <v>0</v>
      </c>
      <c r="J525">
        <v>0</v>
      </c>
      <c r="K525" t="s">
        <v>992</v>
      </c>
      <c r="M525" t="s">
        <v>376</v>
      </c>
      <c r="P525" t="s">
        <v>992</v>
      </c>
      <c r="Q525" t="s">
        <v>377</v>
      </c>
    </row>
    <row r="527" spans="1:17">
      <c r="A527" t="s">
        <v>937</v>
      </c>
      <c r="B527" t="s">
        <v>938</v>
      </c>
      <c r="C527" t="s">
        <v>373</v>
      </c>
      <c r="D527" t="s">
        <v>993</v>
      </c>
      <c r="E527" t="s">
        <v>994</v>
      </c>
      <c r="F527">
        <v>0</v>
      </c>
      <c r="G527">
        <v>0</v>
      </c>
      <c r="H527">
        <v>0</v>
      </c>
      <c r="J527">
        <v>0</v>
      </c>
      <c r="K527" t="s">
        <v>694</v>
      </c>
      <c r="M527" t="s">
        <v>376</v>
      </c>
      <c r="P527" t="s">
        <v>995</v>
      </c>
      <c r="Q527" t="s">
        <v>377</v>
      </c>
    </row>
    <row r="530" spans="1:17">
      <c r="A530" t="s">
        <v>332</v>
      </c>
      <c r="B530" t="s">
        <v>333</v>
      </c>
      <c r="D530" t="s">
        <v>334</v>
      </c>
      <c r="E530" t="s">
        <v>335</v>
      </c>
      <c r="G530" t="s">
        <v>336</v>
      </c>
      <c r="H530" t="s">
        <v>337</v>
      </c>
      <c r="I530" t="s">
        <v>338</v>
      </c>
      <c r="J530" s="13">
        <v>43154</v>
      </c>
      <c r="K530" t="s">
        <v>996</v>
      </c>
    </row>
    <row r="531" spans="1:17">
      <c r="G531" t="s">
        <v>340</v>
      </c>
      <c r="H531" t="s">
        <v>341</v>
      </c>
      <c r="K531" t="s">
        <v>342</v>
      </c>
      <c r="L531" t="s">
        <v>343</v>
      </c>
      <c r="P531" t="s">
        <v>344</v>
      </c>
    </row>
    <row r="532" spans="1:17">
      <c r="E532" t="s">
        <v>345</v>
      </c>
      <c r="F532" t="s">
        <v>346</v>
      </c>
      <c r="G532" t="s">
        <v>347</v>
      </c>
      <c r="H532" t="s">
        <v>348</v>
      </c>
      <c r="I532" t="s">
        <v>349</v>
      </c>
      <c r="J532" t="s">
        <v>350</v>
      </c>
      <c r="K532" t="s">
        <v>351</v>
      </c>
      <c r="L532" t="s">
        <v>349</v>
      </c>
      <c r="M532" t="s">
        <v>351</v>
      </c>
      <c r="N532" t="s">
        <v>352</v>
      </c>
      <c r="O532" t="s">
        <v>353</v>
      </c>
      <c r="P532" t="s">
        <v>354</v>
      </c>
    </row>
    <row r="533" spans="1:17">
      <c r="E533" t="s">
        <v>355</v>
      </c>
      <c r="F533" t="s">
        <v>356</v>
      </c>
      <c r="G533" t="s">
        <v>357</v>
      </c>
      <c r="H533" t="s">
        <v>358</v>
      </c>
      <c r="J533" t="s">
        <v>359</v>
      </c>
      <c r="K533" t="s">
        <v>360</v>
      </c>
      <c r="M533" t="s">
        <v>361</v>
      </c>
      <c r="N533" t="s">
        <v>362</v>
      </c>
      <c r="O533" t="s">
        <v>362</v>
      </c>
      <c r="P533" t="s">
        <v>363</v>
      </c>
      <c r="Q533" t="s">
        <v>364</v>
      </c>
    </row>
    <row r="534" spans="1:17">
      <c r="A534" t="s">
        <v>365</v>
      </c>
      <c r="C534" t="s">
        <v>366</v>
      </c>
      <c r="D534" t="s">
        <v>367</v>
      </c>
      <c r="E534" t="s">
        <v>368</v>
      </c>
      <c r="F534" t="s">
        <v>369</v>
      </c>
      <c r="G534" t="s">
        <v>370</v>
      </c>
      <c r="H534" t="s">
        <v>368</v>
      </c>
      <c r="J534" t="s">
        <v>368</v>
      </c>
      <c r="K534" t="s">
        <v>368</v>
      </c>
      <c r="M534" t="s">
        <v>368</v>
      </c>
    </row>
    <row r="536" spans="1:17">
      <c r="A536" t="s">
        <v>937</v>
      </c>
      <c r="B536" t="s">
        <v>938</v>
      </c>
      <c r="C536" t="s">
        <v>373</v>
      </c>
      <c r="D536" t="s">
        <v>997</v>
      </c>
      <c r="E536" t="s">
        <v>376</v>
      </c>
      <c r="F536">
        <v>0</v>
      </c>
      <c r="G536">
        <v>0</v>
      </c>
      <c r="H536">
        <v>0</v>
      </c>
      <c r="J536">
        <v>0</v>
      </c>
      <c r="K536" t="s">
        <v>998</v>
      </c>
      <c r="M536" t="s">
        <v>376</v>
      </c>
      <c r="P536" t="s">
        <v>998</v>
      </c>
      <c r="Q536" t="s">
        <v>377</v>
      </c>
    </row>
    <row r="538" spans="1:17">
      <c r="A538" t="s">
        <v>937</v>
      </c>
      <c r="B538" t="s">
        <v>938</v>
      </c>
      <c r="C538" t="s">
        <v>373</v>
      </c>
      <c r="D538" t="s">
        <v>999</v>
      </c>
      <c r="E538" t="s">
        <v>376</v>
      </c>
      <c r="F538">
        <v>0</v>
      </c>
      <c r="G538">
        <v>0</v>
      </c>
      <c r="H538">
        <v>0</v>
      </c>
      <c r="J538">
        <v>0</v>
      </c>
      <c r="K538" t="s">
        <v>998</v>
      </c>
      <c r="M538" t="s">
        <v>376</v>
      </c>
      <c r="P538" t="s">
        <v>998</v>
      </c>
      <c r="Q538" t="s">
        <v>377</v>
      </c>
    </row>
    <row r="540" spans="1:17">
      <c r="A540" t="s">
        <v>937</v>
      </c>
      <c r="B540" t="s">
        <v>938</v>
      </c>
      <c r="C540" t="s">
        <v>373</v>
      </c>
      <c r="D540" t="s">
        <v>1000</v>
      </c>
      <c r="E540" t="s">
        <v>376</v>
      </c>
      <c r="F540">
        <v>0</v>
      </c>
      <c r="G540">
        <v>0</v>
      </c>
      <c r="H540">
        <v>0</v>
      </c>
      <c r="J540">
        <v>0</v>
      </c>
      <c r="K540" t="s">
        <v>964</v>
      </c>
      <c r="M540" t="s">
        <v>1001</v>
      </c>
      <c r="P540" t="s">
        <v>1002</v>
      </c>
      <c r="Q540" t="s">
        <v>377</v>
      </c>
    </row>
    <row r="542" spans="1:17">
      <c r="A542" t="s">
        <v>937</v>
      </c>
      <c r="B542" t="s">
        <v>938</v>
      </c>
      <c r="C542" t="s">
        <v>373</v>
      </c>
      <c r="D542" t="s">
        <v>1003</v>
      </c>
      <c r="E542" t="s">
        <v>376</v>
      </c>
      <c r="F542">
        <v>0</v>
      </c>
      <c r="G542">
        <v>0</v>
      </c>
      <c r="H542">
        <v>0</v>
      </c>
      <c r="J542">
        <v>0</v>
      </c>
      <c r="K542" t="s">
        <v>1004</v>
      </c>
      <c r="M542" t="s">
        <v>376</v>
      </c>
      <c r="P542" t="s">
        <v>1004</v>
      </c>
      <c r="Q542" t="s">
        <v>377</v>
      </c>
    </row>
    <row r="544" spans="1:17">
      <c r="A544" t="s">
        <v>937</v>
      </c>
      <c r="B544" t="s">
        <v>938</v>
      </c>
      <c r="C544" t="s">
        <v>373</v>
      </c>
      <c r="D544" t="s">
        <v>1005</v>
      </c>
      <c r="E544" t="s">
        <v>376</v>
      </c>
      <c r="F544">
        <v>0</v>
      </c>
      <c r="G544">
        <v>0</v>
      </c>
      <c r="H544">
        <v>0</v>
      </c>
      <c r="J544">
        <v>0</v>
      </c>
      <c r="K544" t="s">
        <v>1006</v>
      </c>
      <c r="M544" t="s">
        <v>376</v>
      </c>
      <c r="P544" t="s">
        <v>1006</v>
      </c>
      <c r="Q544" t="s">
        <v>377</v>
      </c>
    </row>
    <row r="546" spans="1:17">
      <c r="A546" t="s">
        <v>937</v>
      </c>
      <c r="B546" t="s">
        <v>938</v>
      </c>
      <c r="C546" t="s">
        <v>373</v>
      </c>
      <c r="D546" t="s">
        <v>1007</v>
      </c>
      <c r="E546" t="s">
        <v>376</v>
      </c>
      <c r="F546">
        <v>0</v>
      </c>
      <c r="G546">
        <v>0</v>
      </c>
      <c r="H546">
        <v>0</v>
      </c>
      <c r="J546">
        <v>0</v>
      </c>
      <c r="K546" t="s">
        <v>1008</v>
      </c>
      <c r="M546" t="s">
        <v>1009</v>
      </c>
      <c r="P546" t="s">
        <v>1010</v>
      </c>
      <c r="Q546" t="s">
        <v>377</v>
      </c>
    </row>
    <row r="548" spans="1:17">
      <c r="A548" t="s">
        <v>937</v>
      </c>
      <c r="B548" t="s">
        <v>938</v>
      </c>
      <c r="C548" t="s">
        <v>601</v>
      </c>
      <c r="D548" t="s">
        <v>1011</v>
      </c>
      <c r="E548" t="s">
        <v>376</v>
      </c>
      <c r="F548">
        <v>0</v>
      </c>
      <c r="G548">
        <v>0</v>
      </c>
      <c r="H548">
        <v>0</v>
      </c>
      <c r="J548">
        <v>0</v>
      </c>
      <c r="K548" t="s">
        <v>1012</v>
      </c>
      <c r="M548" t="s">
        <v>376</v>
      </c>
      <c r="P548" t="s">
        <v>1012</v>
      </c>
    </row>
    <row r="550" spans="1:17">
      <c r="A550" t="s">
        <v>937</v>
      </c>
      <c r="B550" t="s">
        <v>938</v>
      </c>
      <c r="C550" t="s">
        <v>601</v>
      </c>
      <c r="D550" t="s">
        <v>1013</v>
      </c>
      <c r="E550" t="s">
        <v>376</v>
      </c>
      <c r="F550">
        <v>0</v>
      </c>
      <c r="G550">
        <v>0</v>
      </c>
      <c r="H550">
        <v>0</v>
      </c>
      <c r="J550">
        <v>0</v>
      </c>
      <c r="K550" t="s">
        <v>531</v>
      </c>
      <c r="M550" t="s">
        <v>376</v>
      </c>
      <c r="P550" t="s">
        <v>531</v>
      </c>
    </row>
    <row r="552" spans="1:17">
      <c r="A552" t="s">
        <v>385</v>
      </c>
      <c r="B552" t="s">
        <v>386</v>
      </c>
      <c r="C552" t="s">
        <v>387</v>
      </c>
      <c r="D552" t="s">
        <v>388</v>
      </c>
      <c r="E552" t="s">
        <v>389</v>
      </c>
      <c r="F552" t="s">
        <v>385</v>
      </c>
      <c r="G552" t="s">
        <v>390</v>
      </c>
      <c r="H552" t="s">
        <v>391</v>
      </c>
      <c r="I552" t="s">
        <v>392</v>
      </c>
      <c r="J552" t="s">
        <v>393</v>
      </c>
      <c r="K552" t="s">
        <v>394</v>
      </c>
      <c r="L552" t="s">
        <v>392</v>
      </c>
      <c r="M552" t="s">
        <v>386</v>
      </c>
      <c r="N552" t="s">
        <v>395</v>
      </c>
      <c r="O552" t="s">
        <v>395</v>
      </c>
      <c r="P552" t="s">
        <v>394</v>
      </c>
      <c r="Q552" t="s">
        <v>396</v>
      </c>
    </row>
    <row r="553" spans="1:17">
      <c r="A553" t="s">
        <v>937</v>
      </c>
      <c r="B553" t="s">
        <v>938</v>
      </c>
      <c r="E553" t="s">
        <v>1014</v>
      </c>
      <c r="F553">
        <v>0</v>
      </c>
      <c r="G553">
        <v>0</v>
      </c>
      <c r="H553">
        <v>0</v>
      </c>
      <c r="J553">
        <v>0</v>
      </c>
      <c r="K553" t="s">
        <v>1015</v>
      </c>
      <c r="M553" t="s">
        <v>1016</v>
      </c>
      <c r="P553" t="s">
        <v>1017</v>
      </c>
    </row>
    <row r="555" spans="1:17">
      <c r="A555" t="s">
        <v>385</v>
      </c>
      <c r="B555" t="s">
        <v>386</v>
      </c>
      <c r="C555" t="s">
        <v>387</v>
      </c>
      <c r="D555" t="s">
        <v>388</v>
      </c>
      <c r="E555" t="s">
        <v>389</v>
      </c>
      <c r="F555" t="s">
        <v>385</v>
      </c>
      <c r="G555" t="s">
        <v>390</v>
      </c>
      <c r="H555" t="s">
        <v>391</v>
      </c>
      <c r="I555" t="s">
        <v>392</v>
      </c>
      <c r="J555" t="s">
        <v>393</v>
      </c>
      <c r="K555" t="s">
        <v>394</v>
      </c>
      <c r="L555" t="s">
        <v>392</v>
      </c>
      <c r="M555" t="s">
        <v>386</v>
      </c>
      <c r="N555" t="s">
        <v>395</v>
      </c>
      <c r="O555" t="s">
        <v>395</v>
      </c>
      <c r="P555" t="s">
        <v>394</v>
      </c>
      <c r="Q555" t="s">
        <v>396</v>
      </c>
    </row>
    <row r="556" spans="1:17">
      <c r="A556" t="s">
        <v>1018</v>
      </c>
      <c r="C556" t="s">
        <v>373</v>
      </c>
      <c r="D556" t="s">
        <v>1019</v>
      </c>
      <c r="E556" t="s">
        <v>1020</v>
      </c>
      <c r="F556">
        <v>0</v>
      </c>
      <c r="G556">
        <v>0</v>
      </c>
      <c r="H556">
        <v>0</v>
      </c>
      <c r="J556">
        <v>0</v>
      </c>
      <c r="K556" t="s">
        <v>376</v>
      </c>
      <c r="M556" t="s">
        <v>376</v>
      </c>
      <c r="P556" t="s">
        <v>1020</v>
      </c>
    </row>
    <row r="558" spans="1:17">
      <c r="A558" t="s">
        <v>385</v>
      </c>
      <c r="B558" t="s">
        <v>386</v>
      </c>
      <c r="C558" t="s">
        <v>387</v>
      </c>
      <c r="D558" t="s">
        <v>388</v>
      </c>
      <c r="E558" t="s">
        <v>389</v>
      </c>
      <c r="F558" t="s">
        <v>385</v>
      </c>
      <c r="G558" t="s">
        <v>390</v>
      </c>
      <c r="H558" t="s">
        <v>391</v>
      </c>
      <c r="I558" t="s">
        <v>392</v>
      </c>
      <c r="J558" t="s">
        <v>393</v>
      </c>
      <c r="K558" t="s">
        <v>394</v>
      </c>
      <c r="L558" t="s">
        <v>392</v>
      </c>
      <c r="M558" t="s">
        <v>386</v>
      </c>
      <c r="N558" t="s">
        <v>395</v>
      </c>
      <c r="O558" t="s">
        <v>395</v>
      </c>
      <c r="P558" t="s">
        <v>394</v>
      </c>
      <c r="Q558" t="s">
        <v>396</v>
      </c>
    </row>
    <row r="559" spans="1:17">
      <c r="A559" t="s">
        <v>1018</v>
      </c>
      <c r="E559" t="s">
        <v>1020</v>
      </c>
      <c r="F559">
        <v>0</v>
      </c>
      <c r="G559">
        <v>0</v>
      </c>
      <c r="H559">
        <v>0</v>
      </c>
      <c r="J559">
        <v>0</v>
      </c>
      <c r="K559" t="s">
        <v>376</v>
      </c>
      <c r="M559" t="s">
        <v>376</v>
      </c>
      <c r="P559" t="s">
        <v>1020</v>
      </c>
    </row>
    <row r="561" spans="1:17">
      <c r="A561" t="s">
        <v>385</v>
      </c>
      <c r="B561" t="s">
        <v>386</v>
      </c>
      <c r="C561" t="s">
        <v>387</v>
      </c>
      <c r="D561" t="s">
        <v>388</v>
      </c>
      <c r="E561" t="s">
        <v>389</v>
      </c>
      <c r="F561" t="s">
        <v>385</v>
      </c>
      <c r="G561" t="s">
        <v>390</v>
      </c>
      <c r="H561" t="s">
        <v>391</v>
      </c>
      <c r="I561" t="s">
        <v>392</v>
      </c>
      <c r="J561" t="s">
        <v>393</v>
      </c>
      <c r="K561" t="s">
        <v>394</v>
      </c>
      <c r="L561" t="s">
        <v>392</v>
      </c>
      <c r="M561" t="s">
        <v>386</v>
      </c>
      <c r="N561" t="s">
        <v>395</v>
      </c>
      <c r="O561" t="s">
        <v>395</v>
      </c>
      <c r="P561" t="s">
        <v>394</v>
      </c>
      <c r="Q561" t="s">
        <v>396</v>
      </c>
    </row>
    <row r="562" spans="1:17">
      <c r="A562" t="s">
        <v>1021</v>
      </c>
      <c r="B562" t="s">
        <v>1022</v>
      </c>
      <c r="C562" t="s">
        <v>373</v>
      </c>
      <c r="D562" t="s">
        <v>1023</v>
      </c>
      <c r="E562" t="s">
        <v>1024</v>
      </c>
      <c r="F562">
        <v>0</v>
      </c>
      <c r="G562">
        <v>0</v>
      </c>
      <c r="H562">
        <v>0</v>
      </c>
      <c r="J562">
        <v>0</v>
      </c>
      <c r="K562" t="s">
        <v>376</v>
      </c>
      <c r="M562" t="s">
        <v>376</v>
      </c>
      <c r="P562" t="s">
        <v>1024</v>
      </c>
    </row>
    <row r="564" spans="1:17">
      <c r="A564" t="s">
        <v>385</v>
      </c>
      <c r="B564" t="s">
        <v>386</v>
      </c>
      <c r="C564" t="s">
        <v>387</v>
      </c>
      <c r="D564" t="s">
        <v>388</v>
      </c>
      <c r="E564" t="s">
        <v>389</v>
      </c>
      <c r="F564" t="s">
        <v>385</v>
      </c>
      <c r="G564" t="s">
        <v>390</v>
      </c>
      <c r="H564" t="s">
        <v>391</v>
      </c>
      <c r="I564" t="s">
        <v>392</v>
      </c>
      <c r="J564" t="s">
        <v>393</v>
      </c>
      <c r="K564" t="s">
        <v>394</v>
      </c>
      <c r="L564" t="s">
        <v>392</v>
      </c>
      <c r="M564" t="s">
        <v>386</v>
      </c>
      <c r="N564" t="s">
        <v>395</v>
      </c>
      <c r="O564" t="s">
        <v>395</v>
      </c>
      <c r="P564" t="s">
        <v>394</v>
      </c>
      <c r="Q564" t="s">
        <v>396</v>
      </c>
    </row>
    <row r="565" spans="1:17">
      <c r="A565" t="s">
        <v>1021</v>
      </c>
      <c r="B565" t="s">
        <v>1022</v>
      </c>
      <c r="E565" t="s">
        <v>1024</v>
      </c>
      <c r="F565">
        <v>0</v>
      </c>
      <c r="G565">
        <v>0</v>
      </c>
      <c r="H565">
        <v>0</v>
      </c>
      <c r="J565">
        <v>0</v>
      </c>
      <c r="K565" t="s">
        <v>376</v>
      </c>
      <c r="M565" t="s">
        <v>376</v>
      </c>
      <c r="P565" t="s">
        <v>1024</v>
      </c>
    </row>
    <row r="567" spans="1:17">
      <c r="A567" t="s">
        <v>385</v>
      </c>
      <c r="B567" t="s">
        <v>386</v>
      </c>
      <c r="C567" t="s">
        <v>387</v>
      </c>
      <c r="D567" t="s">
        <v>388</v>
      </c>
      <c r="E567" t="s">
        <v>389</v>
      </c>
      <c r="F567" t="s">
        <v>385</v>
      </c>
      <c r="G567" t="s">
        <v>390</v>
      </c>
      <c r="H567" t="s">
        <v>391</v>
      </c>
      <c r="I567" t="s">
        <v>392</v>
      </c>
      <c r="J567" t="s">
        <v>393</v>
      </c>
      <c r="K567" t="s">
        <v>394</v>
      </c>
      <c r="L567" t="s">
        <v>392</v>
      </c>
      <c r="M567" t="s">
        <v>386</v>
      </c>
      <c r="N567" t="s">
        <v>395</v>
      </c>
      <c r="O567" t="s">
        <v>395</v>
      </c>
      <c r="P567" t="s">
        <v>394</v>
      </c>
      <c r="Q567" t="s">
        <v>396</v>
      </c>
    </row>
    <row r="568" spans="1:17">
      <c r="A568" t="s">
        <v>1025</v>
      </c>
      <c r="B568" t="s">
        <v>1026</v>
      </c>
      <c r="C568" t="s">
        <v>373</v>
      </c>
      <c r="D568" t="s">
        <v>1027</v>
      </c>
      <c r="E568" t="s">
        <v>1028</v>
      </c>
      <c r="F568">
        <v>0</v>
      </c>
      <c r="G568">
        <v>0</v>
      </c>
      <c r="H568">
        <v>0</v>
      </c>
      <c r="J568">
        <v>0</v>
      </c>
      <c r="K568" t="s">
        <v>376</v>
      </c>
      <c r="M568" t="s">
        <v>376</v>
      </c>
      <c r="P568" t="s">
        <v>1028</v>
      </c>
      <c r="Q568">
        <v>0</v>
      </c>
    </row>
    <row r="570" spans="1:17">
      <c r="A570" t="s">
        <v>1025</v>
      </c>
      <c r="B570" t="s">
        <v>1026</v>
      </c>
      <c r="C570" t="s">
        <v>373</v>
      </c>
      <c r="D570" t="s">
        <v>1029</v>
      </c>
      <c r="E570" t="s">
        <v>1030</v>
      </c>
      <c r="F570">
        <v>12</v>
      </c>
      <c r="G570">
        <v>0</v>
      </c>
      <c r="H570">
        <v>0</v>
      </c>
      <c r="J570">
        <v>0</v>
      </c>
      <c r="K570" t="s">
        <v>376</v>
      </c>
      <c r="M570" t="s">
        <v>376</v>
      </c>
      <c r="P570" t="s">
        <v>1031</v>
      </c>
      <c r="Q570">
        <v>0</v>
      </c>
    </row>
    <row r="572" spans="1:17">
      <c r="A572" t="s">
        <v>1025</v>
      </c>
      <c r="B572" t="s">
        <v>1026</v>
      </c>
      <c r="C572" t="s">
        <v>373</v>
      </c>
      <c r="D572" t="s">
        <v>1032</v>
      </c>
      <c r="E572" t="s">
        <v>724</v>
      </c>
      <c r="F572">
        <v>0</v>
      </c>
      <c r="G572">
        <v>0</v>
      </c>
      <c r="H572">
        <v>0</v>
      </c>
      <c r="J572">
        <v>0</v>
      </c>
      <c r="K572" t="s">
        <v>376</v>
      </c>
      <c r="M572" t="s">
        <v>376</v>
      </c>
      <c r="P572" t="s">
        <v>724</v>
      </c>
      <c r="Q572">
        <v>0</v>
      </c>
    </row>
    <row r="574" spans="1:17">
      <c r="A574" t="s">
        <v>1025</v>
      </c>
      <c r="B574" t="s">
        <v>1026</v>
      </c>
      <c r="C574" t="s">
        <v>373</v>
      </c>
      <c r="D574" t="s">
        <v>1033</v>
      </c>
      <c r="E574" t="s">
        <v>1034</v>
      </c>
      <c r="F574">
        <v>0</v>
      </c>
      <c r="G574">
        <v>0</v>
      </c>
      <c r="H574">
        <v>0</v>
      </c>
      <c r="J574">
        <v>0</v>
      </c>
      <c r="K574" t="s">
        <v>376</v>
      </c>
      <c r="M574" t="s">
        <v>376</v>
      </c>
      <c r="P574" t="s">
        <v>1034</v>
      </c>
    </row>
    <row r="576" spans="1:17">
      <c r="A576" t="s">
        <v>1025</v>
      </c>
      <c r="B576" t="s">
        <v>1026</v>
      </c>
      <c r="C576" t="s">
        <v>373</v>
      </c>
      <c r="D576" t="s">
        <v>1035</v>
      </c>
      <c r="E576" t="s">
        <v>1036</v>
      </c>
      <c r="F576">
        <v>0</v>
      </c>
      <c r="G576">
        <v>0</v>
      </c>
      <c r="H576">
        <v>0</v>
      </c>
      <c r="J576">
        <v>0</v>
      </c>
      <c r="K576" t="s">
        <v>376</v>
      </c>
      <c r="M576" t="s">
        <v>376</v>
      </c>
      <c r="P576" t="s">
        <v>1036</v>
      </c>
    </row>
    <row r="578" spans="1:16">
      <c r="A578" t="s">
        <v>1025</v>
      </c>
      <c r="B578" t="s">
        <v>1026</v>
      </c>
      <c r="C578" t="s">
        <v>373</v>
      </c>
      <c r="D578" t="s">
        <v>1037</v>
      </c>
      <c r="E578" t="s">
        <v>919</v>
      </c>
      <c r="F578">
        <v>0</v>
      </c>
      <c r="G578">
        <v>0</v>
      </c>
      <c r="H578">
        <v>0</v>
      </c>
      <c r="J578">
        <v>0</v>
      </c>
      <c r="K578" t="s">
        <v>376</v>
      </c>
      <c r="M578" t="s">
        <v>376</v>
      </c>
      <c r="P578" t="s">
        <v>919</v>
      </c>
    </row>
    <row r="580" spans="1:16">
      <c r="A580" t="s">
        <v>1025</v>
      </c>
      <c r="B580" t="s">
        <v>1026</v>
      </c>
      <c r="C580" t="s">
        <v>373</v>
      </c>
      <c r="D580" t="s">
        <v>1038</v>
      </c>
      <c r="E580" t="s">
        <v>916</v>
      </c>
      <c r="F580">
        <v>0</v>
      </c>
      <c r="G580">
        <v>0</v>
      </c>
      <c r="H580">
        <v>0</v>
      </c>
      <c r="J580">
        <v>0</v>
      </c>
      <c r="K580" t="s">
        <v>376</v>
      </c>
      <c r="M580" t="s">
        <v>376</v>
      </c>
      <c r="P580" t="s">
        <v>916</v>
      </c>
    </row>
    <row r="582" spans="1:16">
      <c r="A582" t="s">
        <v>1025</v>
      </c>
      <c r="B582" t="s">
        <v>1026</v>
      </c>
      <c r="C582" t="s">
        <v>373</v>
      </c>
      <c r="D582" t="s">
        <v>723</v>
      </c>
      <c r="E582" t="s">
        <v>919</v>
      </c>
      <c r="F582">
        <v>0</v>
      </c>
      <c r="G582">
        <v>0</v>
      </c>
      <c r="H582">
        <v>0</v>
      </c>
      <c r="J582">
        <v>0</v>
      </c>
      <c r="K582" t="s">
        <v>376</v>
      </c>
      <c r="M582" t="s">
        <v>376</v>
      </c>
      <c r="P582" t="s">
        <v>919</v>
      </c>
    </row>
    <row r="584" spans="1:16">
      <c r="A584" t="s">
        <v>1025</v>
      </c>
      <c r="B584" t="s">
        <v>1026</v>
      </c>
      <c r="C584" t="s">
        <v>373</v>
      </c>
      <c r="D584" t="s">
        <v>1039</v>
      </c>
      <c r="E584" t="s">
        <v>1040</v>
      </c>
      <c r="F584">
        <v>5.5</v>
      </c>
      <c r="G584">
        <v>545.92999999999995</v>
      </c>
      <c r="H584">
        <v>0</v>
      </c>
      <c r="J584">
        <v>0</v>
      </c>
      <c r="K584" t="s">
        <v>376</v>
      </c>
      <c r="M584" t="s">
        <v>376</v>
      </c>
      <c r="P584" t="s">
        <v>1041</v>
      </c>
    </row>
    <row r="586" spans="1:16">
      <c r="A586" t="s">
        <v>1025</v>
      </c>
      <c r="B586" t="s">
        <v>1026</v>
      </c>
      <c r="C586" t="s">
        <v>373</v>
      </c>
      <c r="D586" t="s">
        <v>1042</v>
      </c>
      <c r="E586" t="s">
        <v>916</v>
      </c>
      <c r="F586">
        <v>0</v>
      </c>
      <c r="G586">
        <v>0</v>
      </c>
      <c r="H586">
        <v>0</v>
      </c>
      <c r="J586">
        <v>0</v>
      </c>
      <c r="K586" t="s">
        <v>376</v>
      </c>
      <c r="M586" t="s">
        <v>376</v>
      </c>
      <c r="P586" t="s">
        <v>916</v>
      </c>
    </row>
    <row r="588" spans="1:16">
      <c r="A588" t="s">
        <v>1025</v>
      </c>
      <c r="B588" t="s">
        <v>1026</v>
      </c>
      <c r="C588" t="s">
        <v>373</v>
      </c>
      <c r="D588" t="s">
        <v>1043</v>
      </c>
      <c r="E588" t="s">
        <v>1044</v>
      </c>
      <c r="F588">
        <v>0</v>
      </c>
      <c r="G588">
        <v>0</v>
      </c>
      <c r="H588">
        <v>0</v>
      </c>
      <c r="J588">
        <v>0</v>
      </c>
      <c r="K588" t="s">
        <v>376</v>
      </c>
      <c r="M588" t="s">
        <v>376</v>
      </c>
      <c r="P588" t="s">
        <v>1044</v>
      </c>
    </row>
    <row r="590" spans="1:16">
      <c r="A590" t="s">
        <v>1025</v>
      </c>
      <c r="B590" t="s">
        <v>1026</v>
      </c>
      <c r="C590" t="s">
        <v>373</v>
      </c>
      <c r="D590" t="s">
        <v>1045</v>
      </c>
      <c r="E590" t="s">
        <v>1046</v>
      </c>
      <c r="F590">
        <v>0</v>
      </c>
      <c r="G590">
        <v>0</v>
      </c>
      <c r="H590">
        <v>0</v>
      </c>
      <c r="J590">
        <v>0</v>
      </c>
      <c r="K590" t="s">
        <v>376</v>
      </c>
      <c r="M590" t="s">
        <v>376</v>
      </c>
      <c r="P590" t="s">
        <v>1046</v>
      </c>
    </row>
    <row r="592" spans="1:16">
      <c r="A592" t="s">
        <v>1025</v>
      </c>
      <c r="B592" t="s">
        <v>1026</v>
      </c>
      <c r="C592" t="s">
        <v>373</v>
      </c>
      <c r="D592" t="s">
        <v>1047</v>
      </c>
      <c r="E592" t="s">
        <v>1048</v>
      </c>
      <c r="F592">
        <v>0</v>
      </c>
      <c r="G592">
        <v>0</v>
      </c>
      <c r="H592">
        <v>0</v>
      </c>
      <c r="J592">
        <v>0</v>
      </c>
      <c r="K592" t="s">
        <v>376</v>
      </c>
      <c r="M592" t="s">
        <v>376</v>
      </c>
      <c r="P592" t="s">
        <v>1048</v>
      </c>
    </row>
    <row r="594" spans="1:17">
      <c r="A594" t="s">
        <v>1025</v>
      </c>
      <c r="B594" t="s">
        <v>1026</v>
      </c>
      <c r="C594" t="s">
        <v>373</v>
      </c>
      <c r="D594" t="s">
        <v>1049</v>
      </c>
      <c r="E594" t="s">
        <v>1048</v>
      </c>
      <c r="F594">
        <v>0</v>
      </c>
      <c r="G594">
        <v>0</v>
      </c>
      <c r="H594">
        <v>0</v>
      </c>
      <c r="J594">
        <v>0</v>
      </c>
      <c r="K594" t="s">
        <v>376</v>
      </c>
      <c r="M594" t="s">
        <v>376</v>
      </c>
      <c r="P594" t="s">
        <v>1048</v>
      </c>
    </row>
    <row r="596" spans="1:17">
      <c r="A596" t="s">
        <v>332</v>
      </c>
      <c r="B596" t="s">
        <v>333</v>
      </c>
      <c r="D596" t="s">
        <v>334</v>
      </c>
      <c r="E596" t="s">
        <v>335</v>
      </c>
      <c r="G596" t="s">
        <v>336</v>
      </c>
      <c r="H596" t="s">
        <v>337</v>
      </c>
      <c r="I596" t="s">
        <v>338</v>
      </c>
      <c r="J596" s="13">
        <v>43154</v>
      </c>
      <c r="K596" t="s">
        <v>1050</v>
      </c>
    </row>
    <row r="597" spans="1:17">
      <c r="G597" t="s">
        <v>340</v>
      </c>
      <c r="H597" t="s">
        <v>341</v>
      </c>
      <c r="K597" t="s">
        <v>342</v>
      </c>
      <c r="L597" t="s">
        <v>343</v>
      </c>
      <c r="P597" t="s">
        <v>344</v>
      </c>
    </row>
    <row r="598" spans="1:17">
      <c r="E598" t="s">
        <v>345</v>
      </c>
      <c r="F598" t="s">
        <v>346</v>
      </c>
      <c r="G598" t="s">
        <v>347</v>
      </c>
      <c r="H598" t="s">
        <v>348</v>
      </c>
      <c r="I598" t="s">
        <v>349</v>
      </c>
      <c r="J598" t="s">
        <v>350</v>
      </c>
      <c r="K598" t="s">
        <v>351</v>
      </c>
      <c r="L598" t="s">
        <v>349</v>
      </c>
      <c r="M598" t="s">
        <v>351</v>
      </c>
      <c r="N598" t="s">
        <v>352</v>
      </c>
      <c r="O598" t="s">
        <v>353</v>
      </c>
      <c r="P598" t="s">
        <v>354</v>
      </c>
    </row>
    <row r="599" spans="1:17">
      <c r="E599" t="s">
        <v>355</v>
      </c>
      <c r="F599" t="s">
        <v>356</v>
      </c>
      <c r="G599" t="s">
        <v>357</v>
      </c>
      <c r="H599" t="s">
        <v>358</v>
      </c>
      <c r="J599" t="s">
        <v>359</v>
      </c>
      <c r="K599" t="s">
        <v>360</v>
      </c>
      <c r="M599" t="s">
        <v>361</v>
      </c>
      <c r="N599" t="s">
        <v>362</v>
      </c>
      <c r="O599" t="s">
        <v>362</v>
      </c>
      <c r="P599" t="s">
        <v>363</v>
      </c>
      <c r="Q599" t="s">
        <v>364</v>
      </c>
    </row>
    <row r="600" spans="1:17">
      <c r="A600" t="s">
        <v>365</v>
      </c>
      <c r="C600" t="s">
        <v>366</v>
      </c>
      <c r="D600" t="s">
        <v>367</v>
      </c>
      <c r="E600" t="s">
        <v>368</v>
      </c>
      <c r="F600" t="s">
        <v>369</v>
      </c>
      <c r="G600" t="s">
        <v>370</v>
      </c>
      <c r="H600" t="s">
        <v>368</v>
      </c>
      <c r="J600" t="s">
        <v>368</v>
      </c>
      <c r="K600" t="s">
        <v>368</v>
      </c>
      <c r="M600" t="s">
        <v>368</v>
      </c>
    </row>
    <row r="603" spans="1:17">
      <c r="A603" t="s">
        <v>385</v>
      </c>
      <c r="B603" t="s">
        <v>386</v>
      </c>
      <c r="C603" t="s">
        <v>387</v>
      </c>
      <c r="D603" t="s">
        <v>388</v>
      </c>
      <c r="E603" t="s">
        <v>389</v>
      </c>
      <c r="F603" t="s">
        <v>385</v>
      </c>
      <c r="G603" t="s">
        <v>390</v>
      </c>
      <c r="H603" t="s">
        <v>391</v>
      </c>
      <c r="I603" t="s">
        <v>392</v>
      </c>
      <c r="J603" t="s">
        <v>393</v>
      </c>
      <c r="K603" t="s">
        <v>394</v>
      </c>
      <c r="L603" t="s">
        <v>392</v>
      </c>
      <c r="M603" t="s">
        <v>386</v>
      </c>
      <c r="N603" t="s">
        <v>395</v>
      </c>
      <c r="O603" t="s">
        <v>395</v>
      </c>
      <c r="P603" t="s">
        <v>394</v>
      </c>
      <c r="Q603" t="s">
        <v>396</v>
      </c>
    </row>
    <row r="604" spans="1:17">
      <c r="A604" t="s">
        <v>1025</v>
      </c>
      <c r="B604" t="s">
        <v>1026</v>
      </c>
      <c r="E604" t="s">
        <v>1051</v>
      </c>
      <c r="F604">
        <v>17.5</v>
      </c>
      <c r="G604">
        <v>545.92999999999995</v>
      </c>
      <c r="H604">
        <v>0</v>
      </c>
      <c r="J604">
        <v>0</v>
      </c>
      <c r="K604" t="s">
        <v>376</v>
      </c>
      <c r="M604" t="s">
        <v>376</v>
      </c>
      <c r="P604" t="s">
        <v>1052</v>
      </c>
    </row>
    <row r="606" spans="1:17">
      <c r="A606" t="s">
        <v>385</v>
      </c>
      <c r="B606" t="s">
        <v>386</v>
      </c>
      <c r="C606" t="s">
        <v>387</v>
      </c>
      <c r="D606" t="s">
        <v>388</v>
      </c>
      <c r="E606" t="s">
        <v>389</v>
      </c>
      <c r="F606" t="s">
        <v>385</v>
      </c>
      <c r="G606" t="s">
        <v>390</v>
      </c>
      <c r="H606" t="s">
        <v>391</v>
      </c>
      <c r="I606" t="s">
        <v>392</v>
      </c>
      <c r="J606" t="s">
        <v>393</v>
      </c>
      <c r="K606" t="s">
        <v>394</v>
      </c>
      <c r="L606" t="s">
        <v>392</v>
      </c>
      <c r="M606" t="s">
        <v>386</v>
      </c>
      <c r="N606" t="s">
        <v>395</v>
      </c>
      <c r="O606" t="s">
        <v>395</v>
      </c>
      <c r="P606" t="s">
        <v>394</v>
      </c>
      <c r="Q606" t="s">
        <v>396</v>
      </c>
    </row>
    <row r="607" spans="1:17">
      <c r="A607" t="s">
        <v>1053</v>
      </c>
      <c r="C607" t="s">
        <v>373</v>
      </c>
      <c r="D607" t="s">
        <v>1054</v>
      </c>
      <c r="E607" t="s">
        <v>1055</v>
      </c>
      <c r="F607">
        <v>5</v>
      </c>
      <c r="G607">
        <v>1010.9</v>
      </c>
      <c r="H607">
        <v>0</v>
      </c>
      <c r="J607">
        <v>0</v>
      </c>
      <c r="K607" t="s">
        <v>376</v>
      </c>
      <c r="M607" t="s">
        <v>376</v>
      </c>
      <c r="P607" t="s">
        <v>1056</v>
      </c>
    </row>
    <row r="609" spans="1:17">
      <c r="A609" t="s">
        <v>1053</v>
      </c>
      <c r="C609" t="s">
        <v>373</v>
      </c>
      <c r="D609" t="s">
        <v>1057</v>
      </c>
      <c r="E609" t="s">
        <v>1058</v>
      </c>
      <c r="F609">
        <v>0</v>
      </c>
      <c r="G609">
        <v>0</v>
      </c>
      <c r="H609">
        <v>0</v>
      </c>
      <c r="J609">
        <v>0</v>
      </c>
      <c r="K609" t="s">
        <v>376</v>
      </c>
      <c r="M609" t="s">
        <v>376</v>
      </c>
      <c r="P609" t="s">
        <v>1058</v>
      </c>
    </row>
    <row r="611" spans="1:17">
      <c r="A611" t="s">
        <v>1053</v>
      </c>
      <c r="C611" t="s">
        <v>373</v>
      </c>
      <c r="D611" t="s">
        <v>1059</v>
      </c>
      <c r="E611" t="s">
        <v>1060</v>
      </c>
      <c r="F611">
        <v>20.149999999999999</v>
      </c>
      <c r="G611">
        <v>4073.93</v>
      </c>
      <c r="H611">
        <v>0</v>
      </c>
      <c r="J611">
        <v>0</v>
      </c>
      <c r="K611" t="s">
        <v>376</v>
      </c>
      <c r="M611" t="s">
        <v>376</v>
      </c>
      <c r="P611" t="s">
        <v>1061</v>
      </c>
    </row>
    <row r="613" spans="1:17">
      <c r="A613" t="s">
        <v>1053</v>
      </c>
      <c r="C613" t="s">
        <v>751</v>
      </c>
      <c r="D613" t="s">
        <v>1062</v>
      </c>
      <c r="E613" t="s">
        <v>1063</v>
      </c>
      <c r="F613">
        <v>18</v>
      </c>
      <c r="G613">
        <v>2011.32</v>
      </c>
      <c r="H613">
        <v>0</v>
      </c>
      <c r="J613">
        <v>0</v>
      </c>
      <c r="K613" t="s">
        <v>376</v>
      </c>
      <c r="M613" t="s">
        <v>376</v>
      </c>
      <c r="P613" t="s">
        <v>1064</v>
      </c>
    </row>
    <row r="615" spans="1:17">
      <c r="A615" t="s">
        <v>1053</v>
      </c>
      <c r="C615" t="s">
        <v>373</v>
      </c>
      <c r="D615" t="s">
        <v>1065</v>
      </c>
      <c r="E615" t="s">
        <v>1066</v>
      </c>
      <c r="F615">
        <v>10</v>
      </c>
      <c r="G615">
        <v>1117.4000000000001</v>
      </c>
      <c r="H615">
        <v>0</v>
      </c>
      <c r="J615">
        <v>0</v>
      </c>
      <c r="K615" t="s">
        <v>376</v>
      </c>
      <c r="M615" t="s">
        <v>376</v>
      </c>
      <c r="P615" t="s">
        <v>1067</v>
      </c>
    </row>
    <row r="617" spans="1:17">
      <c r="A617" t="s">
        <v>385</v>
      </c>
      <c r="B617" t="s">
        <v>386</v>
      </c>
      <c r="C617" t="s">
        <v>387</v>
      </c>
      <c r="D617" t="s">
        <v>388</v>
      </c>
      <c r="E617" t="s">
        <v>389</v>
      </c>
      <c r="F617" t="s">
        <v>385</v>
      </c>
      <c r="G617" t="s">
        <v>390</v>
      </c>
      <c r="H617" t="s">
        <v>391</v>
      </c>
      <c r="I617" t="s">
        <v>392</v>
      </c>
      <c r="J617" t="s">
        <v>393</v>
      </c>
      <c r="K617" t="s">
        <v>394</v>
      </c>
      <c r="L617" t="s">
        <v>392</v>
      </c>
      <c r="M617" t="s">
        <v>386</v>
      </c>
      <c r="N617" t="s">
        <v>395</v>
      </c>
      <c r="O617" t="s">
        <v>395</v>
      </c>
      <c r="P617" t="s">
        <v>394</v>
      </c>
      <c r="Q617" t="s">
        <v>396</v>
      </c>
    </row>
    <row r="618" spans="1:17">
      <c r="A618" t="s">
        <v>1053</v>
      </c>
      <c r="E618" t="s">
        <v>1068</v>
      </c>
      <c r="F618">
        <v>53.15</v>
      </c>
      <c r="G618">
        <v>8213.5499999999993</v>
      </c>
      <c r="H618">
        <v>0</v>
      </c>
      <c r="J618">
        <v>0</v>
      </c>
      <c r="K618" t="s">
        <v>376</v>
      </c>
      <c r="M618" t="s">
        <v>376</v>
      </c>
      <c r="P618" t="s">
        <v>1069</v>
      </c>
    </row>
    <row r="620" spans="1:17">
      <c r="A620" t="s">
        <v>385</v>
      </c>
      <c r="B620" t="s">
        <v>386</v>
      </c>
      <c r="C620" t="s">
        <v>387</v>
      </c>
      <c r="D620" t="s">
        <v>388</v>
      </c>
      <c r="E620" t="s">
        <v>389</v>
      </c>
      <c r="F620" t="s">
        <v>385</v>
      </c>
      <c r="G620" t="s">
        <v>390</v>
      </c>
      <c r="H620" t="s">
        <v>391</v>
      </c>
      <c r="I620" t="s">
        <v>392</v>
      </c>
      <c r="J620" t="s">
        <v>393</v>
      </c>
      <c r="K620" t="s">
        <v>394</v>
      </c>
      <c r="L620" t="s">
        <v>392</v>
      </c>
      <c r="M620" t="s">
        <v>386</v>
      </c>
      <c r="N620" t="s">
        <v>395</v>
      </c>
      <c r="O620" t="s">
        <v>395</v>
      </c>
      <c r="P620" t="s">
        <v>394</v>
      </c>
      <c r="Q620" t="s">
        <v>396</v>
      </c>
    </row>
    <row r="621" spans="1:17">
      <c r="A621" t="s">
        <v>1070</v>
      </c>
      <c r="B621" t="s">
        <v>1071</v>
      </c>
      <c r="C621" t="s">
        <v>373</v>
      </c>
      <c r="D621" t="s">
        <v>1072</v>
      </c>
      <c r="E621" t="s">
        <v>1073</v>
      </c>
      <c r="F621">
        <v>0</v>
      </c>
      <c r="G621">
        <v>0</v>
      </c>
      <c r="H621">
        <v>0</v>
      </c>
      <c r="J621">
        <v>0</v>
      </c>
      <c r="K621" t="s">
        <v>376</v>
      </c>
      <c r="M621" t="s">
        <v>376</v>
      </c>
      <c r="P621" t="s">
        <v>1073</v>
      </c>
    </row>
    <row r="623" spans="1:17">
      <c r="A623" t="s">
        <v>1070</v>
      </c>
      <c r="B623" t="s">
        <v>1071</v>
      </c>
      <c r="C623" t="s">
        <v>1074</v>
      </c>
      <c r="D623" t="s">
        <v>1075</v>
      </c>
      <c r="E623" t="s">
        <v>1076</v>
      </c>
      <c r="F623">
        <v>10</v>
      </c>
      <c r="G623">
        <v>1570.64</v>
      </c>
      <c r="H623">
        <v>0</v>
      </c>
      <c r="J623">
        <v>0</v>
      </c>
      <c r="K623" t="s">
        <v>376</v>
      </c>
      <c r="M623" t="s">
        <v>376</v>
      </c>
      <c r="P623" t="s">
        <v>1077</v>
      </c>
    </row>
    <row r="625" spans="1:17">
      <c r="A625" t="s">
        <v>1070</v>
      </c>
      <c r="B625" t="s">
        <v>1071</v>
      </c>
      <c r="C625" t="s">
        <v>373</v>
      </c>
      <c r="D625" t="s">
        <v>1078</v>
      </c>
      <c r="E625" t="s">
        <v>1079</v>
      </c>
      <c r="F625">
        <v>2</v>
      </c>
      <c r="G625">
        <v>442.64</v>
      </c>
      <c r="H625">
        <v>0</v>
      </c>
      <c r="J625">
        <v>0</v>
      </c>
      <c r="K625" t="s">
        <v>376</v>
      </c>
      <c r="M625" t="s">
        <v>376</v>
      </c>
      <c r="P625" t="s">
        <v>1080</v>
      </c>
    </row>
    <row r="627" spans="1:17">
      <c r="A627" t="s">
        <v>1070</v>
      </c>
      <c r="B627" t="s">
        <v>1071</v>
      </c>
      <c r="C627" t="s">
        <v>601</v>
      </c>
      <c r="D627" t="s">
        <v>1081</v>
      </c>
      <c r="E627" t="s">
        <v>840</v>
      </c>
      <c r="F627">
        <v>8</v>
      </c>
      <c r="G627">
        <v>722.24</v>
      </c>
      <c r="H627">
        <v>0</v>
      </c>
      <c r="J627">
        <v>0</v>
      </c>
      <c r="K627" t="s">
        <v>376</v>
      </c>
      <c r="M627" t="s">
        <v>376</v>
      </c>
      <c r="P627" t="s">
        <v>1082</v>
      </c>
    </row>
    <row r="629" spans="1:17">
      <c r="A629" t="s">
        <v>1070</v>
      </c>
      <c r="B629" t="s">
        <v>1071</v>
      </c>
      <c r="C629" t="s">
        <v>751</v>
      </c>
      <c r="D629" t="s">
        <v>1083</v>
      </c>
      <c r="E629" t="s">
        <v>697</v>
      </c>
      <c r="F629">
        <v>2</v>
      </c>
      <c r="G629">
        <v>333</v>
      </c>
      <c r="H629">
        <v>0</v>
      </c>
      <c r="J629">
        <v>0</v>
      </c>
      <c r="K629" t="s">
        <v>376</v>
      </c>
      <c r="M629" t="s">
        <v>376</v>
      </c>
      <c r="P629" t="s">
        <v>1084</v>
      </c>
    </row>
    <row r="631" spans="1:17">
      <c r="A631" t="s">
        <v>1070</v>
      </c>
      <c r="B631" t="s">
        <v>1071</v>
      </c>
      <c r="C631" t="s">
        <v>373</v>
      </c>
      <c r="D631" t="s">
        <v>1085</v>
      </c>
      <c r="E631" t="s">
        <v>697</v>
      </c>
      <c r="F631">
        <v>2</v>
      </c>
      <c r="G631">
        <v>328.4</v>
      </c>
      <c r="H631">
        <v>0</v>
      </c>
      <c r="J631">
        <v>0</v>
      </c>
      <c r="K631" t="s">
        <v>376</v>
      </c>
      <c r="M631" t="s">
        <v>376</v>
      </c>
      <c r="P631" t="s">
        <v>1086</v>
      </c>
    </row>
    <row r="633" spans="1:17">
      <c r="A633" t="s">
        <v>1070</v>
      </c>
      <c r="B633" t="s">
        <v>1071</v>
      </c>
      <c r="C633" t="s">
        <v>373</v>
      </c>
      <c r="D633" t="s">
        <v>1087</v>
      </c>
      <c r="E633" t="s">
        <v>452</v>
      </c>
      <c r="F633">
        <v>4</v>
      </c>
      <c r="G633">
        <v>328.4</v>
      </c>
      <c r="H633">
        <v>0</v>
      </c>
      <c r="J633">
        <v>0</v>
      </c>
      <c r="K633" t="s">
        <v>376</v>
      </c>
      <c r="M633" t="s">
        <v>376</v>
      </c>
      <c r="P633" t="s">
        <v>1088</v>
      </c>
    </row>
    <row r="635" spans="1:17">
      <c r="A635" t="s">
        <v>1070</v>
      </c>
      <c r="B635" t="s">
        <v>1071</v>
      </c>
      <c r="C635" t="s">
        <v>373</v>
      </c>
      <c r="D635" t="s">
        <v>1089</v>
      </c>
      <c r="E635" t="s">
        <v>569</v>
      </c>
      <c r="F635">
        <v>5</v>
      </c>
      <c r="G635">
        <v>333</v>
      </c>
      <c r="H635">
        <v>0</v>
      </c>
      <c r="J635">
        <v>0</v>
      </c>
      <c r="K635" t="s">
        <v>376</v>
      </c>
      <c r="M635" t="s">
        <v>376</v>
      </c>
      <c r="P635" t="s">
        <v>1090</v>
      </c>
    </row>
    <row r="637" spans="1:17">
      <c r="A637" t="s">
        <v>1070</v>
      </c>
      <c r="B637" t="s">
        <v>1071</v>
      </c>
      <c r="C637" t="s">
        <v>373</v>
      </c>
      <c r="D637" t="s">
        <v>1091</v>
      </c>
      <c r="E637" t="s">
        <v>1092</v>
      </c>
      <c r="F637">
        <v>0</v>
      </c>
      <c r="G637">
        <v>0</v>
      </c>
      <c r="H637">
        <v>0</v>
      </c>
      <c r="J637">
        <v>0</v>
      </c>
      <c r="K637" t="s">
        <v>376</v>
      </c>
      <c r="M637" t="s">
        <v>376</v>
      </c>
      <c r="P637" t="s">
        <v>1092</v>
      </c>
    </row>
    <row r="639" spans="1:17">
      <c r="A639" t="s">
        <v>385</v>
      </c>
      <c r="B639" t="s">
        <v>386</v>
      </c>
      <c r="C639" t="s">
        <v>387</v>
      </c>
      <c r="D639" t="s">
        <v>388</v>
      </c>
      <c r="E639" t="s">
        <v>389</v>
      </c>
      <c r="F639" t="s">
        <v>385</v>
      </c>
      <c r="G639" t="s">
        <v>390</v>
      </c>
      <c r="H639" t="s">
        <v>391</v>
      </c>
      <c r="I639" t="s">
        <v>392</v>
      </c>
      <c r="J639" t="s">
        <v>393</v>
      </c>
      <c r="K639" t="s">
        <v>394</v>
      </c>
      <c r="L639" t="s">
        <v>392</v>
      </c>
      <c r="M639" t="s">
        <v>386</v>
      </c>
      <c r="N639" t="s">
        <v>395</v>
      </c>
      <c r="O639" t="s">
        <v>395</v>
      </c>
      <c r="P639" t="s">
        <v>394</v>
      </c>
      <c r="Q639" t="s">
        <v>396</v>
      </c>
    </row>
    <row r="640" spans="1:17">
      <c r="A640" t="s">
        <v>1070</v>
      </c>
      <c r="B640" t="s">
        <v>1071</v>
      </c>
      <c r="E640" t="s">
        <v>1093</v>
      </c>
      <c r="F640">
        <v>33</v>
      </c>
      <c r="G640">
        <v>4058.32</v>
      </c>
      <c r="H640">
        <v>0</v>
      </c>
      <c r="J640">
        <v>0</v>
      </c>
      <c r="K640" t="s">
        <v>376</v>
      </c>
      <c r="M640" t="s">
        <v>376</v>
      </c>
      <c r="P640" t="s">
        <v>1094</v>
      </c>
    </row>
    <row r="642" spans="1:17">
      <c r="A642" t="s">
        <v>385</v>
      </c>
      <c r="B642" t="s">
        <v>386</v>
      </c>
      <c r="C642" t="s">
        <v>387</v>
      </c>
      <c r="D642" t="s">
        <v>388</v>
      </c>
      <c r="E642" t="s">
        <v>389</v>
      </c>
      <c r="F642" t="s">
        <v>385</v>
      </c>
      <c r="G642" t="s">
        <v>390</v>
      </c>
      <c r="H642" t="s">
        <v>391</v>
      </c>
      <c r="I642" t="s">
        <v>392</v>
      </c>
      <c r="J642" t="s">
        <v>393</v>
      </c>
      <c r="K642" t="s">
        <v>394</v>
      </c>
      <c r="L642" t="s">
        <v>392</v>
      </c>
      <c r="M642" t="s">
        <v>386</v>
      </c>
      <c r="N642" t="s">
        <v>395</v>
      </c>
      <c r="O642" t="s">
        <v>395</v>
      </c>
      <c r="P642" t="s">
        <v>394</v>
      </c>
      <c r="Q642" t="s">
        <v>396</v>
      </c>
    </row>
    <row r="643" spans="1:17">
      <c r="A643" t="s">
        <v>1095</v>
      </c>
      <c r="B643" t="s">
        <v>1096</v>
      </c>
      <c r="C643" t="s">
        <v>373</v>
      </c>
      <c r="D643" t="s">
        <v>1097</v>
      </c>
      <c r="E643" t="s">
        <v>1098</v>
      </c>
      <c r="F643">
        <v>0</v>
      </c>
      <c r="G643">
        <v>0</v>
      </c>
      <c r="H643">
        <v>0</v>
      </c>
      <c r="J643">
        <v>0</v>
      </c>
      <c r="K643" t="s">
        <v>376</v>
      </c>
      <c r="M643" t="s">
        <v>376</v>
      </c>
      <c r="P643" t="s">
        <v>1098</v>
      </c>
    </row>
    <row r="645" spans="1:17">
      <c r="A645" t="s">
        <v>1095</v>
      </c>
      <c r="B645" t="s">
        <v>1096</v>
      </c>
      <c r="C645" t="s">
        <v>373</v>
      </c>
      <c r="D645" t="s">
        <v>1099</v>
      </c>
      <c r="E645" t="s">
        <v>1100</v>
      </c>
      <c r="F645">
        <v>0</v>
      </c>
      <c r="G645">
        <v>0</v>
      </c>
      <c r="H645">
        <v>0</v>
      </c>
      <c r="J645">
        <v>0</v>
      </c>
      <c r="K645" t="s">
        <v>376</v>
      </c>
      <c r="M645" t="s">
        <v>376</v>
      </c>
      <c r="P645" t="s">
        <v>1100</v>
      </c>
    </row>
    <row r="647" spans="1:17">
      <c r="A647" t="s">
        <v>1095</v>
      </c>
      <c r="B647" t="s">
        <v>1096</v>
      </c>
      <c r="C647" t="s">
        <v>601</v>
      </c>
      <c r="D647" t="s">
        <v>1101</v>
      </c>
      <c r="E647" t="s">
        <v>376</v>
      </c>
      <c r="F647">
        <v>10</v>
      </c>
      <c r="G647">
        <v>1117.4000000000001</v>
      </c>
      <c r="H647">
        <v>0</v>
      </c>
      <c r="J647">
        <v>0</v>
      </c>
      <c r="K647" t="s">
        <v>376</v>
      </c>
      <c r="M647" t="s">
        <v>376</v>
      </c>
      <c r="P647" t="s">
        <v>1102</v>
      </c>
    </row>
    <row r="649" spans="1:17">
      <c r="A649" t="s">
        <v>1095</v>
      </c>
      <c r="B649" t="s">
        <v>1096</v>
      </c>
      <c r="C649" t="s">
        <v>373</v>
      </c>
      <c r="D649" t="s">
        <v>1103</v>
      </c>
      <c r="E649" t="s">
        <v>1104</v>
      </c>
      <c r="F649">
        <v>2</v>
      </c>
      <c r="G649">
        <v>453.24</v>
      </c>
      <c r="H649">
        <v>0</v>
      </c>
      <c r="J649">
        <v>0</v>
      </c>
      <c r="K649" t="s">
        <v>376</v>
      </c>
      <c r="M649" t="s">
        <v>376</v>
      </c>
      <c r="P649" t="s">
        <v>1105</v>
      </c>
    </row>
    <row r="651" spans="1:17">
      <c r="A651" t="s">
        <v>1095</v>
      </c>
      <c r="B651" t="s">
        <v>1096</v>
      </c>
      <c r="C651" t="s">
        <v>373</v>
      </c>
      <c r="D651" t="s">
        <v>1106</v>
      </c>
      <c r="E651" t="s">
        <v>1107</v>
      </c>
      <c r="F651">
        <v>0</v>
      </c>
      <c r="G651">
        <v>0</v>
      </c>
      <c r="H651">
        <v>0</v>
      </c>
      <c r="J651">
        <v>0</v>
      </c>
      <c r="K651" t="s">
        <v>376</v>
      </c>
      <c r="M651" t="s">
        <v>376</v>
      </c>
      <c r="P651" t="s">
        <v>1107</v>
      </c>
    </row>
    <row r="653" spans="1:17">
      <c r="A653" t="s">
        <v>385</v>
      </c>
      <c r="B653" t="s">
        <v>386</v>
      </c>
      <c r="C653" t="s">
        <v>387</v>
      </c>
      <c r="D653" t="s">
        <v>388</v>
      </c>
      <c r="E653" t="s">
        <v>389</v>
      </c>
      <c r="F653" t="s">
        <v>385</v>
      </c>
      <c r="G653" t="s">
        <v>390</v>
      </c>
      <c r="H653" t="s">
        <v>391</v>
      </c>
      <c r="I653" t="s">
        <v>392</v>
      </c>
      <c r="J653" t="s">
        <v>393</v>
      </c>
      <c r="K653" t="s">
        <v>394</v>
      </c>
      <c r="L653" t="s">
        <v>392</v>
      </c>
      <c r="M653" t="s">
        <v>386</v>
      </c>
      <c r="N653" t="s">
        <v>395</v>
      </c>
      <c r="O653" t="s">
        <v>395</v>
      </c>
      <c r="P653" t="s">
        <v>394</v>
      </c>
      <c r="Q653" t="s">
        <v>396</v>
      </c>
    </row>
    <row r="654" spans="1:17">
      <c r="A654" t="s">
        <v>1095</v>
      </c>
      <c r="B654" t="s">
        <v>1096</v>
      </c>
      <c r="E654" t="s">
        <v>1108</v>
      </c>
      <c r="F654">
        <v>12</v>
      </c>
      <c r="G654">
        <v>1570.64</v>
      </c>
      <c r="H654">
        <v>0</v>
      </c>
      <c r="J654">
        <v>0</v>
      </c>
      <c r="K654" t="s">
        <v>376</v>
      </c>
      <c r="M654" t="s">
        <v>376</v>
      </c>
      <c r="P654" t="s">
        <v>1109</v>
      </c>
    </row>
    <row r="656" spans="1:17">
      <c r="A656" t="s">
        <v>385</v>
      </c>
      <c r="B656" t="s">
        <v>386</v>
      </c>
      <c r="C656" t="s">
        <v>387</v>
      </c>
      <c r="D656" t="s">
        <v>388</v>
      </c>
      <c r="E656" t="s">
        <v>389</v>
      </c>
      <c r="F656" t="s">
        <v>385</v>
      </c>
      <c r="G656" t="s">
        <v>390</v>
      </c>
      <c r="H656" t="s">
        <v>391</v>
      </c>
      <c r="I656" t="s">
        <v>392</v>
      </c>
      <c r="J656" t="s">
        <v>393</v>
      </c>
      <c r="K656" t="s">
        <v>394</v>
      </c>
      <c r="L656" t="s">
        <v>392</v>
      </c>
      <c r="M656" t="s">
        <v>386</v>
      </c>
      <c r="N656" t="s">
        <v>395</v>
      </c>
      <c r="O656" t="s">
        <v>395</v>
      </c>
      <c r="P656" t="s">
        <v>394</v>
      </c>
      <c r="Q656" t="s">
        <v>396</v>
      </c>
    </row>
    <row r="657" spans="1:17">
      <c r="A657" t="s">
        <v>1110</v>
      </c>
      <c r="B657" t="s">
        <v>44</v>
      </c>
      <c r="C657" t="s">
        <v>373</v>
      </c>
      <c r="D657" t="s">
        <v>1111</v>
      </c>
      <c r="E657" t="s">
        <v>1112</v>
      </c>
      <c r="F657">
        <v>0</v>
      </c>
      <c r="G657">
        <v>0</v>
      </c>
      <c r="H657">
        <v>0</v>
      </c>
      <c r="J657">
        <v>0</v>
      </c>
      <c r="K657" t="s">
        <v>376</v>
      </c>
      <c r="M657" t="s">
        <v>376</v>
      </c>
      <c r="P657" t="s">
        <v>1112</v>
      </c>
      <c r="Q657">
        <v>0</v>
      </c>
    </row>
    <row r="659" spans="1:17">
      <c r="A659" t="s">
        <v>385</v>
      </c>
      <c r="B659" t="s">
        <v>386</v>
      </c>
      <c r="C659" t="s">
        <v>387</v>
      </c>
      <c r="D659" t="s">
        <v>388</v>
      </c>
      <c r="E659" t="s">
        <v>389</v>
      </c>
      <c r="F659" t="s">
        <v>385</v>
      </c>
      <c r="G659" t="s">
        <v>390</v>
      </c>
      <c r="H659" t="s">
        <v>391</v>
      </c>
      <c r="I659" t="s">
        <v>392</v>
      </c>
      <c r="J659" t="s">
        <v>393</v>
      </c>
      <c r="K659" t="s">
        <v>394</v>
      </c>
      <c r="L659" t="s">
        <v>392</v>
      </c>
      <c r="M659" t="s">
        <v>386</v>
      </c>
      <c r="N659" t="s">
        <v>395</v>
      </c>
      <c r="O659" t="s">
        <v>395</v>
      </c>
      <c r="P659" t="s">
        <v>394</v>
      </c>
      <c r="Q659" t="s">
        <v>396</v>
      </c>
    </row>
    <row r="660" spans="1:17">
      <c r="A660" t="s">
        <v>1110</v>
      </c>
      <c r="B660" t="s">
        <v>44</v>
      </c>
      <c r="E660" t="s">
        <v>1112</v>
      </c>
      <c r="F660">
        <v>0</v>
      </c>
      <c r="G660">
        <v>0</v>
      </c>
      <c r="H660">
        <v>0</v>
      </c>
      <c r="J660">
        <v>0</v>
      </c>
      <c r="K660" t="s">
        <v>376</v>
      </c>
      <c r="M660" t="s">
        <v>376</v>
      </c>
      <c r="P660" t="s">
        <v>1112</v>
      </c>
    </row>
    <row r="662" spans="1:17">
      <c r="A662" t="s">
        <v>332</v>
      </c>
      <c r="B662" t="s">
        <v>333</v>
      </c>
      <c r="D662" t="s">
        <v>334</v>
      </c>
      <c r="E662" t="s">
        <v>335</v>
      </c>
      <c r="G662" t="s">
        <v>336</v>
      </c>
      <c r="H662" t="s">
        <v>337</v>
      </c>
      <c r="I662" t="s">
        <v>338</v>
      </c>
      <c r="J662" s="13">
        <v>43154</v>
      </c>
      <c r="K662" t="s">
        <v>1113</v>
      </c>
    </row>
    <row r="663" spans="1:17">
      <c r="G663" t="s">
        <v>340</v>
      </c>
      <c r="H663" t="s">
        <v>341</v>
      </c>
      <c r="K663" t="s">
        <v>342</v>
      </c>
      <c r="L663" t="s">
        <v>343</v>
      </c>
      <c r="P663" t="s">
        <v>344</v>
      </c>
    </row>
    <row r="664" spans="1:17">
      <c r="E664" t="s">
        <v>345</v>
      </c>
      <c r="F664" t="s">
        <v>346</v>
      </c>
      <c r="G664" t="s">
        <v>347</v>
      </c>
      <c r="H664" t="s">
        <v>348</v>
      </c>
      <c r="I664" t="s">
        <v>349</v>
      </c>
      <c r="J664" t="s">
        <v>350</v>
      </c>
      <c r="K664" t="s">
        <v>351</v>
      </c>
      <c r="L664" t="s">
        <v>349</v>
      </c>
      <c r="M664" t="s">
        <v>351</v>
      </c>
      <c r="N664" t="s">
        <v>352</v>
      </c>
      <c r="O664" t="s">
        <v>353</v>
      </c>
      <c r="P664" t="s">
        <v>354</v>
      </c>
    </row>
    <row r="665" spans="1:17">
      <c r="E665" t="s">
        <v>355</v>
      </c>
      <c r="F665" t="s">
        <v>356</v>
      </c>
      <c r="G665" t="s">
        <v>357</v>
      </c>
      <c r="H665" t="s">
        <v>358</v>
      </c>
      <c r="J665" t="s">
        <v>359</v>
      </c>
      <c r="K665" t="s">
        <v>360</v>
      </c>
      <c r="M665" t="s">
        <v>361</v>
      </c>
      <c r="N665" t="s">
        <v>362</v>
      </c>
      <c r="O665" t="s">
        <v>362</v>
      </c>
      <c r="P665" t="s">
        <v>363</v>
      </c>
      <c r="Q665" t="s">
        <v>364</v>
      </c>
    </row>
    <row r="666" spans="1:17">
      <c r="A666" t="s">
        <v>365</v>
      </c>
      <c r="C666" t="s">
        <v>366</v>
      </c>
      <c r="D666" t="s">
        <v>367</v>
      </c>
      <c r="E666" t="s">
        <v>368</v>
      </c>
      <c r="F666" t="s">
        <v>369</v>
      </c>
      <c r="G666" t="s">
        <v>370</v>
      </c>
      <c r="H666" t="s">
        <v>368</v>
      </c>
      <c r="J666" t="s">
        <v>368</v>
      </c>
      <c r="K666" t="s">
        <v>368</v>
      </c>
      <c r="M666" t="s">
        <v>368</v>
      </c>
    </row>
    <row r="669" spans="1:17">
      <c r="A669" t="s">
        <v>385</v>
      </c>
      <c r="B669" t="s">
        <v>386</v>
      </c>
      <c r="C669" t="s">
        <v>387</v>
      </c>
      <c r="D669" t="s">
        <v>388</v>
      </c>
      <c r="E669" t="s">
        <v>389</v>
      </c>
      <c r="F669" t="s">
        <v>385</v>
      </c>
      <c r="G669" t="s">
        <v>390</v>
      </c>
      <c r="H669" t="s">
        <v>391</v>
      </c>
      <c r="I669" t="s">
        <v>392</v>
      </c>
      <c r="J669" t="s">
        <v>393</v>
      </c>
      <c r="K669" t="s">
        <v>394</v>
      </c>
      <c r="L669" t="s">
        <v>392</v>
      </c>
      <c r="M669" t="s">
        <v>386</v>
      </c>
      <c r="N669" t="s">
        <v>395</v>
      </c>
      <c r="O669" t="s">
        <v>395</v>
      </c>
      <c r="P669" t="s">
        <v>394</v>
      </c>
      <c r="Q669" t="s">
        <v>396</v>
      </c>
    </row>
    <row r="670" spans="1:17">
      <c r="A670" t="s">
        <v>1114</v>
      </c>
      <c r="B670" t="s">
        <v>386</v>
      </c>
      <c r="C670" t="s">
        <v>387</v>
      </c>
      <c r="D670" t="s">
        <v>388</v>
      </c>
      <c r="E670" t="s">
        <v>389</v>
      </c>
      <c r="F670" t="s">
        <v>385</v>
      </c>
      <c r="G670" t="s">
        <v>390</v>
      </c>
      <c r="H670" t="s">
        <v>391</v>
      </c>
      <c r="I670" t="s">
        <v>392</v>
      </c>
      <c r="J670" t="s">
        <v>393</v>
      </c>
      <c r="K670" t="s">
        <v>394</v>
      </c>
      <c r="L670" t="s">
        <v>392</v>
      </c>
      <c r="M670" t="s">
        <v>386</v>
      </c>
      <c r="N670" t="s">
        <v>395</v>
      </c>
      <c r="O670" t="s">
        <v>395</v>
      </c>
      <c r="P670" t="s">
        <v>394</v>
      </c>
      <c r="Q670" t="s">
        <v>396</v>
      </c>
    </row>
    <row r="671" spans="1:17">
      <c r="E671" t="s">
        <v>1115</v>
      </c>
      <c r="F671">
        <v>1367.15</v>
      </c>
      <c r="G671">
        <v>145935.81</v>
      </c>
      <c r="H671">
        <v>0</v>
      </c>
      <c r="J671">
        <v>0</v>
      </c>
      <c r="K671" t="s">
        <v>1116</v>
      </c>
      <c r="M671" t="s">
        <v>1117</v>
      </c>
      <c r="P671" t="s">
        <v>1118</v>
      </c>
    </row>
    <row r="673" spans="1:17">
      <c r="A673" t="s">
        <v>385</v>
      </c>
      <c r="B673" t="s">
        <v>386</v>
      </c>
      <c r="C673" t="s">
        <v>387</v>
      </c>
      <c r="D673" t="s">
        <v>388</v>
      </c>
      <c r="E673" t="s">
        <v>389</v>
      </c>
      <c r="F673" t="s">
        <v>385</v>
      </c>
      <c r="G673" t="s">
        <v>390</v>
      </c>
      <c r="H673" t="s">
        <v>391</v>
      </c>
      <c r="I673" t="s">
        <v>392</v>
      </c>
      <c r="J673" t="s">
        <v>393</v>
      </c>
      <c r="K673" t="s">
        <v>394</v>
      </c>
      <c r="L673" t="s">
        <v>392</v>
      </c>
      <c r="M673" t="s">
        <v>386</v>
      </c>
      <c r="N673" t="s">
        <v>395</v>
      </c>
      <c r="O673" t="s">
        <v>395</v>
      </c>
      <c r="P673" t="s">
        <v>394</v>
      </c>
      <c r="Q673" t="s">
        <v>396</v>
      </c>
    </row>
    <row r="674" spans="1:17">
      <c r="A674" t="s">
        <v>385</v>
      </c>
      <c r="B674" t="s">
        <v>386</v>
      </c>
      <c r="C674" t="s">
        <v>387</v>
      </c>
      <c r="D674" t="s">
        <v>388</v>
      </c>
      <c r="E674" t="s">
        <v>389</v>
      </c>
      <c r="F674" t="s">
        <v>385</v>
      </c>
      <c r="G674" t="s">
        <v>390</v>
      </c>
      <c r="H674" t="s">
        <v>391</v>
      </c>
      <c r="I674" t="s">
        <v>392</v>
      </c>
      <c r="J674" t="s">
        <v>393</v>
      </c>
      <c r="K674" t="s">
        <v>394</v>
      </c>
      <c r="L674" t="s">
        <v>392</v>
      </c>
      <c r="M674" t="s">
        <v>386</v>
      </c>
      <c r="N674" t="s">
        <v>395</v>
      </c>
      <c r="O674" t="s">
        <v>395</v>
      </c>
      <c r="P674" t="s">
        <v>394</v>
      </c>
      <c r="Q674" t="s">
        <v>396</v>
      </c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33"/>
  <sheetViews>
    <sheetView topLeftCell="A12" workbookViewId="0">
      <selection activeCell="H12" sqref="H12"/>
    </sheetView>
  </sheetViews>
  <sheetFormatPr defaultRowHeight="14.4"/>
  <sheetData>
    <row r="1" spans="1:1">
      <c r="A1" t="s">
        <v>1119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1120</v>
      </c>
    </row>
    <row r="9" spans="1:1">
      <c r="A9" t="s">
        <v>1121</v>
      </c>
    </row>
    <row r="11" spans="1:1">
      <c r="A11" t="s">
        <v>65</v>
      </c>
    </row>
    <row r="12" spans="1:1">
      <c r="A12" t="s">
        <v>1122</v>
      </c>
    </row>
    <row r="14" spans="1:1">
      <c r="A14" t="s">
        <v>65</v>
      </c>
    </row>
    <row r="15" spans="1:1">
      <c r="A15" t="s">
        <v>1123</v>
      </c>
    </row>
    <row r="17" spans="1:1">
      <c r="A17" t="s">
        <v>65</v>
      </c>
    </row>
    <row r="18" spans="1:1">
      <c r="A18" t="s">
        <v>1124</v>
      </c>
    </row>
    <row r="20" spans="1:1">
      <c r="A20" t="s">
        <v>65</v>
      </c>
    </row>
    <row r="21" spans="1:1">
      <c r="A21" t="s">
        <v>1125</v>
      </c>
    </row>
    <row r="23" spans="1:1">
      <c r="A23" t="s">
        <v>1126</v>
      </c>
    </row>
    <row r="25" spans="1:1">
      <c r="A25" t="s">
        <v>65</v>
      </c>
    </row>
    <row r="26" spans="1:1">
      <c r="A26" t="s">
        <v>1127</v>
      </c>
    </row>
    <row r="28" spans="1:1">
      <c r="A28" t="s">
        <v>65</v>
      </c>
    </row>
    <row r="29" spans="1:1">
      <c r="A29" t="s">
        <v>326</v>
      </c>
    </row>
    <row r="30" spans="1:1">
      <c r="A30" t="s">
        <v>1128</v>
      </c>
    </row>
    <row r="32" spans="1:1">
      <c r="A32" t="s">
        <v>65</v>
      </c>
    </row>
    <row r="33" spans="1:1">
      <c r="A33" t="s">
        <v>65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2:A641"/>
  <sheetViews>
    <sheetView topLeftCell="A618" workbookViewId="0">
      <selection activeCell="H12" sqref="H12"/>
    </sheetView>
  </sheetViews>
  <sheetFormatPr defaultRowHeight="14.4"/>
  <cols>
    <col min="1" max="1" width="81.109375" bestFit="1" customWidth="1"/>
  </cols>
  <sheetData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8" spans="1:1">
      <c r="A8" t="s">
        <v>62</v>
      </c>
    </row>
    <row r="10" spans="1:1">
      <c r="A10" t="s">
        <v>63</v>
      </c>
    </row>
    <row r="12" spans="1:1">
      <c r="A12" t="s">
        <v>64</v>
      </c>
    </row>
    <row r="14" spans="1:1">
      <c r="A14" t="s">
        <v>65</v>
      </c>
    </row>
    <row r="15" spans="1:1">
      <c r="A15" t="s">
        <v>66</v>
      </c>
    </row>
    <row r="17" spans="1:1">
      <c r="A17" t="s">
        <v>65</v>
      </c>
    </row>
    <row r="18" spans="1:1">
      <c r="A18" t="s">
        <v>67</v>
      </c>
    </row>
    <row r="20" spans="1:1">
      <c r="A20" t="s">
        <v>68</v>
      </c>
    </row>
    <row r="22" spans="1:1">
      <c r="A22" t="s">
        <v>65</v>
      </c>
    </row>
    <row r="23" spans="1:1">
      <c r="A23" t="s">
        <v>69</v>
      </c>
    </row>
    <row r="25" spans="1:1">
      <c r="A25" t="s">
        <v>65</v>
      </c>
    </row>
    <row r="26" spans="1:1">
      <c r="A26" t="s">
        <v>70</v>
      </c>
    </row>
    <row r="28" spans="1:1">
      <c r="A28" t="s">
        <v>71</v>
      </c>
    </row>
    <row r="30" spans="1:1">
      <c r="A30" t="s">
        <v>65</v>
      </c>
    </row>
    <row r="31" spans="1:1">
      <c r="A31" t="s">
        <v>72</v>
      </c>
    </row>
    <row r="33" spans="1:1">
      <c r="A33" t="s">
        <v>65</v>
      </c>
    </row>
    <row r="34" spans="1:1">
      <c r="A34" t="s">
        <v>73</v>
      </c>
    </row>
    <row r="36" spans="1:1">
      <c r="A36" t="s">
        <v>74</v>
      </c>
    </row>
    <row r="38" spans="1:1">
      <c r="A38" t="s">
        <v>75</v>
      </c>
    </row>
    <row r="40" spans="1:1">
      <c r="A40" t="s">
        <v>76</v>
      </c>
    </row>
    <row r="42" spans="1:1">
      <c r="A42" t="s">
        <v>77</v>
      </c>
    </row>
    <row r="44" spans="1:1">
      <c r="A44" t="s">
        <v>78</v>
      </c>
    </row>
    <row r="46" spans="1:1">
      <c r="A46" t="s">
        <v>79</v>
      </c>
    </row>
    <row r="48" spans="1:1">
      <c r="A48" t="s">
        <v>80</v>
      </c>
    </row>
    <row r="50" spans="1:1">
      <c r="A50" t="s">
        <v>81</v>
      </c>
    </row>
    <row r="52" spans="1:1">
      <c r="A52" t="s">
        <v>82</v>
      </c>
    </row>
    <row r="54" spans="1:1">
      <c r="A54" t="s">
        <v>83</v>
      </c>
    </row>
    <row r="56" spans="1:1">
      <c r="A56" t="s">
        <v>84</v>
      </c>
    </row>
    <row r="58" spans="1:1">
      <c r="A58" t="s">
        <v>85</v>
      </c>
    </row>
    <row r="60" spans="1:1">
      <c r="A60" t="s">
        <v>86</v>
      </c>
    </row>
    <row r="62" spans="1:1">
      <c r="A62" t="s">
        <v>87</v>
      </c>
    </row>
    <row r="64" spans="1:1">
      <c r="A64" t="s">
        <v>88</v>
      </c>
    </row>
    <row r="66" spans="1:1">
      <c r="A66" t="s">
        <v>65</v>
      </c>
    </row>
    <row r="68" spans="1:1">
      <c r="A68" t="s">
        <v>89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4" spans="1:1">
      <c r="A74" t="s">
        <v>90</v>
      </c>
    </row>
    <row r="76" spans="1:1">
      <c r="A76" t="s">
        <v>65</v>
      </c>
    </row>
    <row r="77" spans="1:1">
      <c r="A77" t="s">
        <v>91</v>
      </c>
    </row>
    <row r="79" spans="1:1">
      <c r="A79" t="s">
        <v>92</v>
      </c>
    </row>
    <row r="81" spans="1:1">
      <c r="A81" t="s">
        <v>93</v>
      </c>
    </row>
    <row r="83" spans="1:1">
      <c r="A83" t="s">
        <v>94</v>
      </c>
    </row>
    <row r="85" spans="1:1">
      <c r="A85" t="s">
        <v>95</v>
      </c>
    </row>
    <row r="87" spans="1:1">
      <c r="A87" t="s">
        <v>96</v>
      </c>
    </row>
    <row r="89" spans="1:1">
      <c r="A89" t="s">
        <v>65</v>
      </c>
    </row>
    <row r="90" spans="1:1">
      <c r="A90" t="s">
        <v>97</v>
      </c>
    </row>
    <row r="92" spans="1:1">
      <c r="A92" t="s">
        <v>65</v>
      </c>
    </row>
    <row r="93" spans="1:1">
      <c r="A93" t="s">
        <v>98</v>
      </c>
    </row>
    <row r="95" spans="1:1">
      <c r="A95" t="s">
        <v>99</v>
      </c>
    </row>
    <row r="97" spans="1:1">
      <c r="A97" t="s">
        <v>100</v>
      </c>
    </row>
    <row r="99" spans="1:1">
      <c r="A99" t="s">
        <v>101</v>
      </c>
    </row>
    <row r="101" spans="1:1">
      <c r="A101" t="s">
        <v>102</v>
      </c>
    </row>
    <row r="103" spans="1:1">
      <c r="A103" t="s">
        <v>103</v>
      </c>
    </row>
    <row r="105" spans="1:1">
      <c r="A105" t="s">
        <v>104</v>
      </c>
    </row>
    <row r="107" spans="1:1">
      <c r="A107" t="s">
        <v>105</v>
      </c>
    </row>
    <row r="109" spans="1:1">
      <c r="A109" t="s">
        <v>106</v>
      </c>
    </row>
    <row r="111" spans="1:1">
      <c r="A111" t="s">
        <v>107</v>
      </c>
    </row>
    <row r="113" spans="1:1">
      <c r="A113" t="s">
        <v>108</v>
      </c>
    </row>
    <row r="115" spans="1:1">
      <c r="A115" t="s">
        <v>109</v>
      </c>
    </row>
    <row r="117" spans="1:1">
      <c r="A117" t="s">
        <v>110</v>
      </c>
    </row>
    <row r="119" spans="1:1">
      <c r="A119" t="s">
        <v>111</v>
      </c>
    </row>
    <row r="121" spans="1:1">
      <c r="A121" t="s">
        <v>112</v>
      </c>
    </row>
    <row r="123" spans="1:1">
      <c r="A123" t="s">
        <v>113</v>
      </c>
    </row>
    <row r="125" spans="1:1">
      <c r="A125" t="s">
        <v>114</v>
      </c>
    </row>
    <row r="127" spans="1:1">
      <c r="A127" t="s">
        <v>115</v>
      </c>
    </row>
    <row r="129" spans="1:1">
      <c r="A129" t="s">
        <v>65</v>
      </c>
    </row>
    <row r="130" spans="1:1">
      <c r="A130" t="s">
        <v>116</v>
      </c>
    </row>
    <row r="132" spans="1:1">
      <c r="A132" t="s">
        <v>65</v>
      </c>
    </row>
    <row r="134" spans="1:1">
      <c r="A134" t="s">
        <v>117</v>
      </c>
    </row>
    <row r="135" spans="1:1">
      <c r="A135" t="s">
        <v>58</v>
      </c>
    </row>
    <row r="136" spans="1:1">
      <c r="A136" t="s">
        <v>59</v>
      </c>
    </row>
    <row r="137" spans="1:1">
      <c r="A137" t="s">
        <v>60</v>
      </c>
    </row>
    <row r="138" spans="1:1">
      <c r="A138" t="s">
        <v>61</v>
      </c>
    </row>
    <row r="140" spans="1:1">
      <c r="A140" t="s">
        <v>118</v>
      </c>
    </row>
    <row r="142" spans="1:1">
      <c r="A142" t="s">
        <v>119</v>
      </c>
    </row>
    <row r="144" spans="1:1">
      <c r="A144" t="s">
        <v>120</v>
      </c>
    </row>
    <row r="146" spans="1:1">
      <c r="A146" t="s">
        <v>121</v>
      </c>
    </row>
    <row r="148" spans="1:1">
      <c r="A148" t="s">
        <v>122</v>
      </c>
    </row>
    <row r="150" spans="1:1">
      <c r="A150" t="s">
        <v>65</v>
      </c>
    </row>
    <row r="151" spans="1:1">
      <c r="A151" t="s">
        <v>123</v>
      </c>
    </row>
    <row r="153" spans="1:1">
      <c r="A153" t="s">
        <v>65</v>
      </c>
    </row>
    <row r="154" spans="1:1">
      <c r="A154" t="s">
        <v>124</v>
      </c>
    </row>
    <row r="156" spans="1:1">
      <c r="A156" t="s">
        <v>65</v>
      </c>
    </row>
    <row r="157" spans="1:1">
      <c r="A157" t="s">
        <v>125</v>
      </c>
    </row>
    <row r="159" spans="1:1">
      <c r="A159" t="s">
        <v>65</v>
      </c>
    </row>
    <row r="160" spans="1:1">
      <c r="A160" t="s">
        <v>126</v>
      </c>
    </row>
    <row r="162" spans="1:1">
      <c r="A162" t="s">
        <v>127</v>
      </c>
    </row>
    <row r="164" spans="1:1">
      <c r="A164" t="s">
        <v>128</v>
      </c>
    </row>
    <row r="166" spans="1:1">
      <c r="A166" t="s">
        <v>65</v>
      </c>
    </row>
    <row r="167" spans="1:1">
      <c r="A167" t="s">
        <v>129</v>
      </c>
    </row>
    <row r="169" spans="1:1">
      <c r="A169" t="s">
        <v>65</v>
      </c>
    </row>
    <row r="170" spans="1:1">
      <c r="A170" t="s">
        <v>130</v>
      </c>
    </row>
    <row r="172" spans="1:1">
      <c r="A172" t="s">
        <v>65</v>
      </c>
    </row>
    <row r="173" spans="1:1">
      <c r="A173" t="s">
        <v>131</v>
      </c>
    </row>
    <row r="175" spans="1:1">
      <c r="A175" t="s">
        <v>65</v>
      </c>
    </row>
    <row r="176" spans="1:1">
      <c r="A176" t="s">
        <v>132</v>
      </c>
    </row>
    <row r="178" spans="1:1">
      <c r="A178" t="s">
        <v>133</v>
      </c>
    </row>
    <row r="180" spans="1:1">
      <c r="A180" t="s">
        <v>134</v>
      </c>
    </row>
    <row r="182" spans="1:1">
      <c r="A182" t="s">
        <v>135</v>
      </c>
    </row>
    <row r="184" spans="1:1">
      <c r="A184" t="s">
        <v>136</v>
      </c>
    </row>
    <row r="186" spans="1:1">
      <c r="A186" t="s">
        <v>137</v>
      </c>
    </row>
    <row r="188" spans="1:1">
      <c r="A188" t="s">
        <v>138</v>
      </c>
    </row>
    <row r="190" spans="1:1">
      <c r="A190" t="s">
        <v>139</v>
      </c>
    </row>
    <row r="192" spans="1:1">
      <c r="A192" t="s">
        <v>140</v>
      </c>
    </row>
    <row r="194" spans="1:1">
      <c r="A194" t="s">
        <v>141</v>
      </c>
    </row>
    <row r="196" spans="1:1">
      <c r="A196" t="s">
        <v>142</v>
      </c>
    </row>
    <row r="198" spans="1:1">
      <c r="A198" t="s">
        <v>143</v>
      </c>
    </row>
    <row r="200" spans="1:1">
      <c r="A200" t="s">
        <v>144</v>
      </c>
    </row>
    <row r="201" spans="1:1">
      <c r="A201" t="s">
        <v>58</v>
      </c>
    </row>
    <row r="202" spans="1:1">
      <c r="A202" t="s">
        <v>59</v>
      </c>
    </row>
    <row r="203" spans="1:1">
      <c r="A203" t="s">
        <v>60</v>
      </c>
    </row>
    <row r="204" spans="1:1">
      <c r="A204" t="s">
        <v>61</v>
      </c>
    </row>
    <row r="207" spans="1:1">
      <c r="A207" t="s">
        <v>145</v>
      </c>
    </row>
    <row r="209" spans="1:1">
      <c r="A209" t="s">
        <v>146</v>
      </c>
    </row>
    <row r="211" spans="1:1">
      <c r="A211" t="s">
        <v>147</v>
      </c>
    </row>
    <row r="213" spans="1:1">
      <c r="A213" t="s">
        <v>148</v>
      </c>
    </row>
    <row r="215" spans="1:1">
      <c r="A215" t="s">
        <v>149</v>
      </c>
    </row>
    <row r="217" spans="1:1">
      <c r="A217" t="s">
        <v>150</v>
      </c>
    </row>
    <row r="219" spans="1:1">
      <c r="A219" t="s">
        <v>151</v>
      </c>
    </row>
    <row r="221" spans="1:1">
      <c r="A221" t="s">
        <v>152</v>
      </c>
    </row>
    <row r="223" spans="1:1">
      <c r="A223" t="s">
        <v>153</v>
      </c>
    </row>
    <row r="225" spans="1:1">
      <c r="A225" t="s">
        <v>154</v>
      </c>
    </row>
    <row r="227" spans="1:1">
      <c r="A227" t="s">
        <v>155</v>
      </c>
    </row>
    <row r="229" spans="1:1">
      <c r="A229" t="s">
        <v>156</v>
      </c>
    </row>
    <row r="231" spans="1:1">
      <c r="A231" t="s">
        <v>157</v>
      </c>
    </row>
    <row r="233" spans="1:1">
      <c r="A233" t="s">
        <v>158</v>
      </c>
    </row>
    <row r="235" spans="1:1">
      <c r="A235" t="s">
        <v>159</v>
      </c>
    </row>
    <row r="237" spans="1:1">
      <c r="A237" t="s">
        <v>160</v>
      </c>
    </row>
    <row r="239" spans="1:1">
      <c r="A239" t="s">
        <v>65</v>
      </c>
    </row>
    <row r="240" spans="1:1">
      <c r="A240" t="s">
        <v>161</v>
      </c>
    </row>
    <row r="242" spans="1:1">
      <c r="A242" t="s">
        <v>65</v>
      </c>
    </row>
    <row r="243" spans="1:1">
      <c r="A243" t="s">
        <v>162</v>
      </c>
    </row>
    <row r="245" spans="1:1">
      <c r="A245" t="s">
        <v>163</v>
      </c>
    </row>
    <row r="247" spans="1:1">
      <c r="A247" t="s">
        <v>164</v>
      </c>
    </row>
    <row r="249" spans="1:1">
      <c r="A249" t="s">
        <v>165</v>
      </c>
    </row>
    <row r="251" spans="1:1">
      <c r="A251" t="s">
        <v>166</v>
      </c>
    </row>
    <row r="253" spans="1:1">
      <c r="A253" t="s">
        <v>167</v>
      </c>
    </row>
    <row r="255" spans="1:1">
      <c r="A255" t="s">
        <v>168</v>
      </c>
    </row>
    <row r="257" spans="1:1">
      <c r="A257" t="s">
        <v>169</v>
      </c>
    </row>
    <row r="259" spans="1:1">
      <c r="A259" t="s">
        <v>170</v>
      </c>
    </row>
    <row r="261" spans="1:1">
      <c r="A261" t="s">
        <v>171</v>
      </c>
    </row>
    <row r="263" spans="1:1">
      <c r="A263" t="s">
        <v>65</v>
      </c>
    </row>
    <row r="264" spans="1:1">
      <c r="A264" t="s">
        <v>172</v>
      </c>
    </row>
    <row r="266" spans="1:1">
      <c r="A266" t="s">
        <v>173</v>
      </c>
    </row>
    <row r="267" spans="1:1">
      <c r="A267" t="s">
        <v>58</v>
      </c>
    </row>
    <row r="268" spans="1:1">
      <c r="A268" t="s">
        <v>59</v>
      </c>
    </row>
    <row r="269" spans="1:1">
      <c r="A269" t="s">
        <v>60</v>
      </c>
    </row>
    <row r="270" spans="1:1">
      <c r="A270" t="s">
        <v>61</v>
      </c>
    </row>
    <row r="273" spans="1:1">
      <c r="A273" t="s">
        <v>65</v>
      </c>
    </row>
    <row r="274" spans="1:1">
      <c r="A274" t="s">
        <v>174</v>
      </c>
    </row>
    <row r="276" spans="1:1">
      <c r="A276" t="s">
        <v>175</v>
      </c>
    </row>
    <row r="278" spans="1:1">
      <c r="A278" t="s">
        <v>176</v>
      </c>
    </row>
    <row r="280" spans="1:1">
      <c r="A280" t="s">
        <v>177</v>
      </c>
    </row>
    <row r="282" spans="1:1">
      <c r="A282" t="s">
        <v>178</v>
      </c>
    </row>
    <row r="284" spans="1:1">
      <c r="A284" t="s">
        <v>179</v>
      </c>
    </row>
    <row r="286" spans="1:1">
      <c r="A286" t="s">
        <v>180</v>
      </c>
    </row>
    <row r="288" spans="1:1">
      <c r="A288" t="s">
        <v>181</v>
      </c>
    </row>
    <row r="290" spans="1:1">
      <c r="A290" t="s">
        <v>182</v>
      </c>
    </row>
    <row r="292" spans="1:1">
      <c r="A292" t="s">
        <v>183</v>
      </c>
    </row>
    <row r="294" spans="1:1">
      <c r="A294" t="s">
        <v>184</v>
      </c>
    </row>
    <row r="296" spans="1:1">
      <c r="A296" t="s">
        <v>185</v>
      </c>
    </row>
    <row r="298" spans="1:1">
      <c r="A298" t="s">
        <v>186</v>
      </c>
    </row>
    <row r="300" spans="1:1">
      <c r="A300" t="s">
        <v>187</v>
      </c>
    </row>
    <row r="302" spans="1:1">
      <c r="A302" t="s">
        <v>188</v>
      </c>
    </row>
    <row r="304" spans="1:1">
      <c r="A304" t="s">
        <v>189</v>
      </c>
    </row>
    <row r="306" spans="1:1">
      <c r="A306" t="s">
        <v>190</v>
      </c>
    </row>
    <row r="308" spans="1:1">
      <c r="A308" t="s">
        <v>191</v>
      </c>
    </row>
    <row r="310" spans="1:1">
      <c r="A310" t="s">
        <v>192</v>
      </c>
    </row>
    <row r="312" spans="1:1">
      <c r="A312" t="s">
        <v>193</v>
      </c>
    </row>
    <row r="314" spans="1:1">
      <c r="A314" t="s">
        <v>194</v>
      </c>
    </row>
    <row r="316" spans="1:1">
      <c r="A316" t="s">
        <v>195</v>
      </c>
    </row>
    <row r="318" spans="1:1">
      <c r="A318" t="s">
        <v>196</v>
      </c>
    </row>
    <row r="320" spans="1:1">
      <c r="A320" t="s">
        <v>197</v>
      </c>
    </row>
    <row r="322" spans="1:1">
      <c r="A322" t="s">
        <v>65</v>
      </c>
    </row>
    <row r="323" spans="1:1">
      <c r="A323" t="s">
        <v>198</v>
      </c>
    </row>
    <row r="325" spans="1:1">
      <c r="A325" t="s">
        <v>65</v>
      </c>
    </row>
    <row r="326" spans="1:1">
      <c r="A326" t="s">
        <v>199</v>
      </c>
    </row>
    <row r="328" spans="1:1">
      <c r="A328" t="s">
        <v>200</v>
      </c>
    </row>
    <row r="330" spans="1:1">
      <c r="A330" t="s">
        <v>201</v>
      </c>
    </row>
    <row r="332" spans="1:1">
      <c r="A332" t="s">
        <v>202</v>
      </c>
    </row>
    <row r="333" spans="1:1">
      <c r="A333" t="s">
        <v>58</v>
      </c>
    </row>
    <row r="334" spans="1:1">
      <c r="A334" t="s">
        <v>59</v>
      </c>
    </row>
    <row r="335" spans="1:1">
      <c r="A335" t="s">
        <v>60</v>
      </c>
    </row>
    <row r="336" spans="1:1">
      <c r="A336" t="s">
        <v>61</v>
      </c>
    </row>
    <row r="339" spans="1:1">
      <c r="A339" t="s">
        <v>203</v>
      </c>
    </row>
    <row r="341" spans="1:1">
      <c r="A341" t="s">
        <v>204</v>
      </c>
    </row>
    <row r="343" spans="1:1">
      <c r="A343" t="s">
        <v>205</v>
      </c>
    </row>
    <row r="345" spans="1:1">
      <c r="A345" t="s">
        <v>206</v>
      </c>
    </row>
    <row r="347" spans="1:1">
      <c r="A347" t="s">
        <v>207</v>
      </c>
    </row>
    <row r="349" spans="1:1">
      <c r="A349" t="s">
        <v>208</v>
      </c>
    </row>
    <row r="351" spans="1:1">
      <c r="A351" t="s">
        <v>209</v>
      </c>
    </row>
    <row r="353" spans="1:1">
      <c r="A353" t="s">
        <v>210</v>
      </c>
    </row>
    <row r="355" spans="1:1">
      <c r="A355" t="s">
        <v>211</v>
      </c>
    </row>
    <row r="357" spans="1:1">
      <c r="A357" t="s">
        <v>212</v>
      </c>
    </row>
    <row r="359" spans="1:1">
      <c r="A359" t="s">
        <v>213</v>
      </c>
    </row>
    <row r="361" spans="1:1">
      <c r="A361" t="s">
        <v>214</v>
      </c>
    </row>
    <row r="363" spans="1:1">
      <c r="A363" t="s">
        <v>215</v>
      </c>
    </row>
    <row r="365" spans="1:1">
      <c r="A365" t="s">
        <v>216</v>
      </c>
    </row>
    <row r="367" spans="1:1">
      <c r="A367" t="s">
        <v>217</v>
      </c>
    </row>
    <row r="369" spans="1:1">
      <c r="A369" t="s">
        <v>218</v>
      </c>
    </row>
    <row r="371" spans="1:1">
      <c r="A371" t="s">
        <v>219</v>
      </c>
    </row>
    <row r="373" spans="1:1">
      <c r="A373" t="s">
        <v>220</v>
      </c>
    </row>
    <row r="375" spans="1:1">
      <c r="A375" t="s">
        <v>221</v>
      </c>
    </row>
    <row r="377" spans="1:1">
      <c r="A377" t="s">
        <v>222</v>
      </c>
    </row>
    <row r="379" spans="1:1">
      <c r="A379" t="s">
        <v>223</v>
      </c>
    </row>
    <row r="381" spans="1:1">
      <c r="A381" t="s">
        <v>224</v>
      </c>
    </row>
    <row r="383" spans="1:1">
      <c r="A383" t="s">
        <v>225</v>
      </c>
    </row>
    <row r="385" spans="1:1">
      <c r="A385" t="s">
        <v>226</v>
      </c>
    </row>
    <row r="387" spans="1:1">
      <c r="A387" t="s">
        <v>65</v>
      </c>
    </row>
    <row r="388" spans="1:1">
      <c r="A388" t="s">
        <v>227</v>
      </c>
    </row>
    <row r="390" spans="1:1">
      <c r="A390" t="s">
        <v>65</v>
      </c>
    </row>
    <row r="391" spans="1:1">
      <c r="A391" t="s">
        <v>228</v>
      </c>
    </row>
    <row r="393" spans="1:1">
      <c r="A393" t="s">
        <v>229</v>
      </c>
    </row>
    <row r="395" spans="1:1">
      <c r="A395" t="s">
        <v>65</v>
      </c>
    </row>
    <row r="396" spans="1:1">
      <c r="A396" t="s">
        <v>230</v>
      </c>
    </row>
    <row r="398" spans="1:1">
      <c r="A398" t="s">
        <v>231</v>
      </c>
    </row>
    <row r="399" spans="1:1">
      <c r="A399" t="s">
        <v>58</v>
      </c>
    </row>
    <row r="400" spans="1:1">
      <c r="A400" t="s">
        <v>59</v>
      </c>
    </row>
    <row r="401" spans="1:1">
      <c r="A401" t="s">
        <v>60</v>
      </c>
    </row>
    <row r="402" spans="1:1">
      <c r="A402" t="s">
        <v>61</v>
      </c>
    </row>
    <row r="405" spans="1:1">
      <c r="A405" t="s">
        <v>65</v>
      </c>
    </row>
    <row r="406" spans="1:1">
      <c r="A406" t="s">
        <v>232</v>
      </c>
    </row>
    <row r="408" spans="1:1">
      <c r="A408" t="s">
        <v>233</v>
      </c>
    </row>
    <row r="410" spans="1:1">
      <c r="A410" t="s">
        <v>234</v>
      </c>
    </row>
    <row r="412" spans="1:1">
      <c r="A412" t="s">
        <v>235</v>
      </c>
    </row>
    <row r="414" spans="1:1">
      <c r="A414" t="s">
        <v>236</v>
      </c>
    </row>
    <row r="416" spans="1:1">
      <c r="A416" t="s">
        <v>65</v>
      </c>
    </row>
    <row r="417" spans="1:1">
      <c r="A417" t="s">
        <v>237</v>
      </c>
    </row>
    <row r="419" spans="1:1">
      <c r="A419" t="s">
        <v>65</v>
      </c>
    </row>
    <row r="420" spans="1:1">
      <c r="A420" t="s">
        <v>238</v>
      </c>
    </row>
    <row r="422" spans="1:1">
      <c r="A422" t="s">
        <v>65</v>
      </c>
    </row>
    <row r="423" spans="1:1">
      <c r="A423" t="s">
        <v>239</v>
      </c>
    </row>
    <row r="425" spans="1:1">
      <c r="A425" t="s">
        <v>65</v>
      </c>
    </row>
    <row r="426" spans="1:1">
      <c r="A426" t="s">
        <v>240</v>
      </c>
    </row>
    <row r="428" spans="1:1">
      <c r="A428" t="s">
        <v>241</v>
      </c>
    </row>
    <row r="430" spans="1:1">
      <c r="A430" t="s">
        <v>65</v>
      </c>
    </row>
    <row r="431" spans="1:1">
      <c r="A431" t="s">
        <v>242</v>
      </c>
    </row>
    <row r="433" spans="1:1">
      <c r="A433" t="s">
        <v>65</v>
      </c>
    </row>
    <row r="434" spans="1:1">
      <c r="A434" t="s">
        <v>243</v>
      </c>
    </row>
    <row r="436" spans="1:1">
      <c r="A436" t="s">
        <v>244</v>
      </c>
    </row>
    <row r="438" spans="1:1">
      <c r="A438" t="s">
        <v>245</v>
      </c>
    </row>
    <row r="440" spans="1:1">
      <c r="A440" t="s">
        <v>65</v>
      </c>
    </row>
    <row r="441" spans="1:1">
      <c r="A441" t="s">
        <v>246</v>
      </c>
    </row>
    <row r="443" spans="1:1">
      <c r="A443" t="s">
        <v>65</v>
      </c>
    </row>
    <row r="444" spans="1:1">
      <c r="A444" t="s">
        <v>247</v>
      </c>
    </row>
    <row r="446" spans="1:1">
      <c r="A446" t="s">
        <v>248</v>
      </c>
    </row>
    <row r="448" spans="1:1">
      <c r="A448" t="s">
        <v>65</v>
      </c>
    </row>
    <row r="449" spans="1:1">
      <c r="A449" t="s">
        <v>249</v>
      </c>
    </row>
    <row r="451" spans="1:1">
      <c r="A451" t="s">
        <v>65</v>
      </c>
    </row>
    <row r="452" spans="1:1">
      <c r="A452" t="s">
        <v>250</v>
      </c>
    </row>
    <row r="454" spans="1:1">
      <c r="A454" t="s">
        <v>65</v>
      </c>
    </row>
    <row r="455" spans="1:1">
      <c r="A455" t="s">
        <v>251</v>
      </c>
    </row>
    <row r="457" spans="1:1">
      <c r="A457" t="s">
        <v>65</v>
      </c>
    </row>
    <row r="458" spans="1:1">
      <c r="A458" t="s">
        <v>252</v>
      </c>
    </row>
    <row r="460" spans="1:1">
      <c r="A460" t="s">
        <v>253</v>
      </c>
    </row>
    <row r="462" spans="1:1">
      <c r="A462" t="s">
        <v>65</v>
      </c>
    </row>
    <row r="464" spans="1:1">
      <c r="A464" t="s">
        <v>254</v>
      </c>
    </row>
    <row r="465" spans="1:1">
      <c r="A465" t="s">
        <v>58</v>
      </c>
    </row>
    <row r="466" spans="1:1">
      <c r="A466" t="s">
        <v>59</v>
      </c>
    </row>
    <row r="467" spans="1:1">
      <c r="A467" t="s">
        <v>60</v>
      </c>
    </row>
    <row r="468" spans="1:1">
      <c r="A468" t="s">
        <v>61</v>
      </c>
    </row>
    <row r="470" spans="1:1">
      <c r="A470" t="s">
        <v>255</v>
      </c>
    </row>
    <row r="472" spans="1:1">
      <c r="A472" t="s">
        <v>65</v>
      </c>
    </row>
    <row r="473" spans="1:1">
      <c r="A473" t="s">
        <v>256</v>
      </c>
    </row>
    <row r="475" spans="1:1">
      <c r="A475" t="s">
        <v>257</v>
      </c>
    </row>
    <row r="477" spans="1:1">
      <c r="A477" t="s">
        <v>258</v>
      </c>
    </row>
    <row r="479" spans="1:1">
      <c r="A479" t="s">
        <v>259</v>
      </c>
    </row>
    <row r="481" spans="1:1">
      <c r="A481" t="s">
        <v>260</v>
      </c>
    </row>
    <row r="483" spans="1:1">
      <c r="A483" t="s">
        <v>261</v>
      </c>
    </row>
    <row r="485" spans="1:1">
      <c r="A485" t="s">
        <v>262</v>
      </c>
    </row>
    <row r="487" spans="1:1">
      <c r="A487" t="s">
        <v>263</v>
      </c>
    </row>
    <row r="489" spans="1:1">
      <c r="A489" t="s">
        <v>264</v>
      </c>
    </row>
    <row r="491" spans="1:1">
      <c r="A491" t="s">
        <v>265</v>
      </c>
    </row>
    <row r="493" spans="1:1">
      <c r="A493" t="s">
        <v>266</v>
      </c>
    </row>
    <row r="495" spans="1:1">
      <c r="A495" t="s">
        <v>267</v>
      </c>
    </row>
    <row r="497" spans="1:1">
      <c r="A497" t="s">
        <v>268</v>
      </c>
    </row>
    <row r="499" spans="1:1">
      <c r="A499" t="s">
        <v>269</v>
      </c>
    </row>
    <row r="501" spans="1:1">
      <c r="A501" t="s">
        <v>270</v>
      </c>
    </row>
    <row r="503" spans="1:1">
      <c r="A503" t="s">
        <v>271</v>
      </c>
    </row>
    <row r="505" spans="1:1">
      <c r="A505" t="s">
        <v>272</v>
      </c>
    </row>
    <row r="507" spans="1:1">
      <c r="A507" t="s">
        <v>273</v>
      </c>
    </row>
    <row r="509" spans="1:1">
      <c r="A509" t="s">
        <v>274</v>
      </c>
    </row>
    <row r="511" spans="1:1">
      <c r="A511" t="s">
        <v>275</v>
      </c>
    </row>
    <row r="513" spans="1:1">
      <c r="A513" t="s">
        <v>276</v>
      </c>
    </row>
    <row r="515" spans="1:1">
      <c r="A515" t="s">
        <v>277</v>
      </c>
    </row>
    <row r="517" spans="1:1">
      <c r="A517" t="s">
        <v>278</v>
      </c>
    </row>
    <row r="519" spans="1:1">
      <c r="A519" t="s">
        <v>279</v>
      </c>
    </row>
    <row r="521" spans="1:1">
      <c r="A521" t="s">
        <v>280</v>
      </c>
    </row>
    <row r="523" spans="1:1">
      <c r="A523" t="s">
        <v>281</v>
      </c>
    </row>
    <row r="525" spans="1:1">
      <c r="A525" t="s">
        <v>282</v>
      </c>
    </row>
    <row r="527" spans="1:1">
      <c r="A527" t="s">
        <v>283</v>
      </c>
    </row>
    <row r="530" spans="1:1">
      <c r="A530" t="s">
        <v>284</v>
      </c>
    </row>
    <row r="531" spans="1:1">
      <c r="A531" t="s">
        <v>58</v>
      </c>
    </row>
    <row r="532" spans="1:1">
      <c r="A532" t="s">
        <v>59</v>
      </c>
    </row>
    <row r="533" spans="1:1">
      <c r="A533" t="s">
        <v>60</v>
      </c>
    </row>
    <row r="534" spans="1:1">
      <c r="A534" t="s">
        <v>61</v>
      </c>
    </row>
    <row r="536" spans="1:1">
      <c r="A536" t="s">
        <v>285</v>
      </c>
    </row>
    <row r="538" spans="1:1">
      <c r="A538" t="s">
        <v>286</v>
      </c>
    </row>
    <row r="540" spans="1:1">
      <c r="A540" t="s">
        <v>287</v>
      </c>
    </row>
    <row r="542" spans="1:1">
      <c r="A542" t="s">
        <v>65</v>
      </c>
    </row>
    <row r="543" spans="1:1">
      <c r="A543" t="s">
        <v>288</v>
      </c>
    </row>
    <row r="545" spans="1:1">
      <c r="A545" t="s">
        <v>65</v>
      </c>
    </row>
    <row r="546" spans="1:1">
      <c r="A546" t="s">
        <v>289</v>
      </c>
    </row>
    <row r="548" spans="1:1">
      <c r="A548" t="s">
        <v>290</v>
      </c>
    </row>
    <row r="550" spans="1:1">
      <c r="A550" t="s">
        <v>291</v>
      </c>
    </row>
    <row r="552" spans="1:1">
      <c r="A552" t="s">
        <v>292</v>
      </c>
    </row>
    <row r="554" spans="1:1">
      <c r="A554" t="s">
        <v>293</v>
      </c>
    </row>
    <row r="556" spans="1:1">
      <c r="A556" t="s">
        <v>294</v>
      </c>
    </row>
    <row r="558" spans="1:1">
      <c r="A558" t="s">
        <v>295</v>
      </c>
    </row>
    <row r="560" spans="1:1">
      <c r="A560" t="s">
        <v>296</v>
      </c>
    </row>
    <row r="562" spans="1:1">
      <c r="A562" t="s">
        <v>65</v>
      </c>
    </row>
    <row r="563" spans="1:1">
      <c r="A563" t="s">
        <v>297</v>
      </c>
    </row>
    <row r="565" spans="1:1">
      <c r="A565" t="s">
        <v>65</v>
      </c>
    </row>
    <row r="566" spans="1:1">
      <c r="A566" t="s">
        <v>298</v>
      </c>
    </row>
    <row r="568" spans="1:1">
      <c r="A568" t="s">
        <v>299</v>
      </c>
    </row>
    <row r="570" spans="1:1">
      <c r="A570" t="s">
        <v>300</v>
      </c>
    </row>
    <row r="572" spans="1:1">
      <c r="A572" t="s">
        <v>301</v>
      </c>
    </row>
    <row r="574" spans="1:1">
      <c r="A574" t="s">
        <v>302</v>
      </c>
    </row>
    <row r="576" spans="1:1">
      <c r="A576" t="s">
        <v>303</v>
      </c>
    </row>
    <row r="578" spans="1:1">
      <c r="A578" t="s">
        <v>65</v>
      </c>
    </row>
    <row r="579" spans="1:1">
      <c r="A579" t="s">
        <v>304</v>
      </c>
    </row>
    <row r="581" spans="1:1">
      <c r="A581" t="s">
        <v>65</v>
      </c>
    </row>
    <row r="582" spans="1:1">
      <c r="A582" t="s">
        <v>305</v>
      </c>
    </row>
    <row r="584" spans="1:1">
      <c r="A584" t="s">
        <v>306</v>
      </c>
    </row>
    <row r="586" spans="1:1">
      <c r="A586" t="s">
        <v>307</v>
      </c>
    </row>
    <row r="588" spans="1:1">
      <c r="A588" t="s">
        <v>308</v>
      </c>
    </row>
    <row r="590" spans="1:1">
      <c r="A590" t="s">
        <v>309</v>
      </c>
    </row>
    <row r="592" spans="1:1">
      <c r="A592" t="s">
        <v>310</v>
      </c>
    </row>
    <row r="594" spans="1:1">
      <c r="A594" t="s">
        <v>311</v>
      </c>
    </row>
    <row r="596" spans="1:1">
      <c r="A596" t="s">
        <v>312</v>
      </c>
    </row>
    <row r="597" spans="1:1">
      <c r="A597" t="s">
        <v>58</v>
      </c>
    </row>
    <row r="598" spans="1:1">
      <c r="A598" t="s">
        <v>59</v>
      </c>
    </row>
    <row r="599" spans="1:1">
      <c r="A599" t="s">
        <v>60</v>
      </c>
    </row>
    <row r="600" spans="1:1">
      <c r="A600" t="s">
        <v>61</v>
      </c>
    </row>
    <row r="603" spans="1:1">
      <c r="A603" t="s">
        <v>65</v>
      </c>
    </row>
    <row r="604" spans="1:1">
      <c r="A604" t="s">
        <v>313</v>
      </c>
    </row>
    <row r="606" spans="1:1">
      <c r="A606" t="s">
        <v>65</v>
      </c>
    </row>
    <row r="607" spans="1:1">
      <c r="A607" t="s">
        <v>314</v>
      </c>
    </row>
    <row r="609" spans="1:1">
      <c r="A609" t="s">
        <v>315</v>
      </c>
    </row>
    <row r="611" spans="1:1">
      <c r="A611" t="s">
        <v>316</v>
      </c>
    </row>
    <row r="613" spans="1:1">
      <c r="A613" t="s">
        <v>317</v>
      </c>
    </row>
    <row r="615" spans="1:1">
      <c r="A615" t="s">
        <v>318</v>
      </c>
    </row>
    <row r="617" spans="1:1">
      <c r="A617" t="s">
        <v>319</v>
      </c>
    </row>
    <row r="619" spans="1:1">
      <c r="A619" t="s">
        <v>320</v>
      </c>
    </row>
    <row r="621" spans="1:1">
      <c r="A621" t="s">
        <v>65</v>
      </c>
    </row>
    <row r="622" spans="1:1">
      <c r="A622" t="s">
        <v>321</v>
      </c>
    </row>
    <row r="624" spans="1:1">
      <c r="A624" t="s">
        <v>65</v>
      </c>
    </row>
    <row r="625" spans="1:1">
      <c r="A625" t="s">
        <v>322</v>
      </c>
    </row>
    <row r="627" spans="1:1">
      <c r="A627" t="s">
        <v>65</v>
      </c>
    </row>
    <row r="628" spans="1:1">
      <c r="A628" t="s">
        <v>323</v>
      </c>
    </row>
    <row r="630" spans="1:1">
      <c r="A630" t="s">
        <v>65</v>
      </c>
    </row>
    <row r="631" spans="1:1">
      <c r="A631" t="s">
        <v>324</v>
      </c>
    </row>
    <row r="633" spans="1:1">
      <c r="A633" t="s">
        <v>65</v>
      </c>
    </row>
    <row r="634" spans="1:1">
      <c r="A634" t="s">
        <v>325</v>
      </c>
    </row>
    <row r="636" spans="1:1">
      <c r="A636" t="s">
        <v>65</v>
      </c>
    </row>
    <row r="637" spans="1:1">
      <c r="A637" t="s">
        <v>326</v>
      </c>
    </row>
    <row r="638" spans="1:1">
      <c r="A638" t="s">
        <v>327</v>
      </c>
    </row>
    <row r="640" spans="1:1">
      <c r="A640" t="s">
        <v>65</v>
      </c>
    </row>
    <row r="641" spans="1:1">
      <c r="A641" t="s">
        <v>65</v>
      </c>
    </row>
  </sheetData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17"/>
  <sheetViews>
    <sheetView workbookViewId="0">
      <selection activeCell="H12" sqref="H12"/>
    </sheetView>
  </sheetViews>
  <sheetFormatPr defaultRowHeight="14.4"/>
  <sheetData>
    <row r="1" spans="1:1">
      <c r="A1" t="s">
        <v>328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7" spans="1:1">
      <c r="A7" t="s">
        <v>329</v>
      </c>
    </row>
    <row r="9" spans="1:1">
      <c r="A9" t="s">
        <v>65</v>
      </c>
    </row>
    <row r="10" spans="1:1">
      <c r="A10" t="s">
        <v>330</v>
      </c>
    </row>
    <row r="12" spans="1:1">
      <c r="A12" t="s">
        <v>65</v>
      </c>
    </row>
    <row r="13" spans="1:1">
      <c r="A13" t="s">
        <v>326</v>
      </c>
    </row>
    <row r="14" spans="1:1">
      <c r="A14" t="s">
        <v>331</v>
      </c>
    </row>
    <row r="16" spans="1:1">
      <c r="A16" t="s">
        <v>65</v>
      </c>
    </row>
    <row r="17" spans="1:1">
      <c r="A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69</vt:i4>
      </vt:variant>
      <vt:variant>
        <vt:lpstr>Named Ranges</vt:lpstr>
      </vt:variant>
      <vt:variant>
        <vt:i4>21</vt:i4>
      </vt:variant>
    </vt:vector>
  </HeadingPairs>
  <TitlesOfParts>
    <vt:vector size="90" baseType="lpstr">
      <vt:lpstr>Budget</vt:lpstr>
      <vt:lpstr>Dec25</vt:lpstr>
      <vt:lpstr>Nov25</vt:lpstr>
      <vt:lpstr>Oct25</vt:lpstr>
      <vt:lpstr>Sept25</vt:lpstr>
      <vt:lpstr>Aug25</vt:lpstr>
      <vt:lpstr>July25</vt:lpstr>
      <vt:lpstr>June25b</vt:lpstr>
      <vt:lpstr>June25</vt:lpstr>
      <vt:lpstr>May25</vt:lpstr>
      <vt:lpstr>Apr25b</vt:lpstr>
      <vt:lpstr>Apr25</vt:lpstr>
      <vt:lpstr>March25</vt:lpstr>
      <vt:lpstr>March25b</vt:lpstr>
      <vt:lpstr>Feb25</vt:lpstr>
      <vt:lpstr>Jan25</vt:lpstr>
      <vt:lpstr>Nov24</vt:lpstr>
      <vt:lpstr>OCT24</vt:lpstr>
      <vt:lpstr>Sept24</vt:lpstr>
      <vt:lpstr>Aug24</vt:lpstr>
      <vt:lpstr>STAFFjuly24</vt:lpstr>
      <vt:lpstr>TEMPSjuly24</vt:lpstr>
      <vt:lpstr>June24</vt:lpstr>
      <vt:lpstr>May1</vt:lpstr>
      <vt:lpstr>May2</vt:lpstr>
      <vt:lpstr>Apr1</vt:lpstr>
      <vt:lpstr>Apr2</vt:lpstr>
      <vt:lpstr>CO,01march</vt:lpstr>
      <vt:lpstr>CO,04march</vt:lpstr>
      <vt:lpstr>overtime Feb24</vt:lpstr>
      <vt:lpstr>Feb24</vt:lpstr>
      <vt:lpstr>OVERTIME JAN 24</vt:lpstr>
      <vt:lpstr>Dec23</vt:lpstr>
      <vt:lpstr>Nov23</vt:lpstr>
      <vt:lpstr>Oct23</vt:lpstr>
      <vt:lpstr>Oct23b</vt:lpstr>
      <vt:lpstr>OVERTIME0923</vt:lpstr>
      <vt:lpstr>Overtime0823</vt:lpstr>
      <vt:lpstr>Overtime0823B</vt:lpstr>
      <vt:lpstr>Overtime0723</vt:lpstr>
      <vt:lpstr>Overtime0723b</vt:lpstr>
      <vt:lpstr>Overtime0623</vt:lpstr>
      <vt:lpstr>OvertimeB0623</vt:lpstr>
      <vt:lpstr>MAY 23</vt:lpstr>
      <vt:lpstr>APRIL 23</vt:lpstr>
      <vt:lpstr>March23</vt:lpstr>
      <vt:lpstr>Feb23</vt:lpstr>
      <vt:lpstr>Jan23</vt:lpstr>
      <vt:lpstr>DEC22</vt:lpstr>
      <vt:lpstr>Nov22</vt:lpstr>
      <vt:lpstr>Oct22</vt:lpstr>
      <vt:lpstr>Sept22Co01</vt:lpstr>
      <vt:lpstr>Sept22Co10</vt:lpstr>
      <vt:lpstr>Aug22CO1</vt:lpstr>
      <vt:lpstr>Aug22CO 10</vt:lpstr>
      <vt:lpstr>July22 co01</vt:lpstr>
      <vt:lpstr>July22 co10</vt:lpstr>
      <vt:lpstr>OVERTIME JUNE 2018 CO 01</vt:lpstr>
      <vt:lpstr>OVERTIME JUNE 2018 CO 10</vt:lpstr>
      <vt:lpstr>OVERTIME MAY 2018 CO 01</vt:lpstr>
      <vt:lpstr>OVERTIME MAY 2018 CO 10</vt:lpstr>
      <vt:lpstr>OVERTIME APRIL CO 01</vt:lpstr>
      <vt:lpstr>OVERTIME APRIL CO 10</vt:lpstr>
      <vt:lpstr>OVERTIME MARCH 2018 CO 01</vt:lpstr>
      <vt:lpstr>OVERTIME MARCH 2018 CO 10</vt:lpstr>
      <vt:lpstr>OVERTIME CO 01 FEB 2018</vt:lpstr>
      <vt:lpstr>OVERTIME CO 10 FEB 10</vt:lpstr>
      <vt:lpstr>JAN 2018 OVERTIME CO 01</vt:lpstr>
      <vt:lpstr>JAN 2018 OVERTIME CO 10 </vt:lpstr>
      <vt:lpstr>'OVERTIME APRIL CO 01'!DATAFILESPREVIEW0105</vt:lpstr>
      <vt:lpstr>'OVERTIME CO 01 FEB 2018'!DATAFILESPREVIEW0105</vt:lpstr>
      <vt:lpstr>'OVERTIME MARCH 2018 CO 01'!DATAFILESPREVIEW0105</vt:lpstr>
      <vt:lpstr>'OVERTIME MAY 2018 CO 01'!DATAFILESPREVIEW0105</vt:lpstr>
      <vt:lpstr>Aug22CO1!DATAFILESPREVIEW0112</vt:lpstr>
      <vt:lpstr>'Nov22'!DATAFILESPREVIEW0112</vt:lpstr>
      <vt:lpstr>'Apr1'!DATAFILESPREVIEW0141</vt:lpstr>
      <vt:lpstr>'CO,01march'!DATAFILESPREVIEW0141</vt:lpstr>
      <vt:lpstr>'May1'!DATAFILESPREVIEW0141</vt:lpstr>
      <vt:lpstr>'OVERTIME JAN 24'!DATAFILESPREVIEW0141</vt:lpstr>
      <vt:lpstr>'OVERTIME JUNE 2018 CO 01'!DATAFILESPREVIEW2205</vt:lpstr>
      <vt:lpstr>'overtime Feb24'!DATAFILESPREVIEWFX41</vt:lpstr>
      <vt:lpstr>June24!DATAFILESPREVIEWHA41</vt:lpstr>
      <vt:lpstr>'JAN 2018 OVERTIME CO 01'!DATAFILESPREVIEWR605</vt:lpstr>
      <vt:lpstr>STAFFjuly24!PREVIEWHI41</vt:lpstr>
      <vt:lpstr>Budget!Print_Area</vt:lpstr>
      <vt:lpstr>'Dec23'!Print_Area</vt:lpstr>
      <vt:lpstr>June24!Print_Area</vt:lpstr>
      <vt:lpstr>'May1'!Print_Area</vt:lpstr>
      <vt:lpstr>'Nov22'!Print_Area</vt:lpstr>
      <vt:lpstr>Budget!Print_Titles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Crouse</dc:creator>
  <cp:lastModifiedBy>Thandazile Mzolo</cp:lastModifiedBy>
  <cp:lastPrinted>2026-10-15T15:36:28Z</cp:lastPrinted>
  <dcterms:created xsi:type="dcterms:W3CDTF">2016-11-21T18:52:58Z</dcterms:created>
  <dcterms:modified xsi:type="dcterms:W3CDTF">2026-11-05T08:40:31Z</dcterms:modified>
</cp:coreProperties>
</file>